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5年10月部数改定資料\"/>
    </mc:Choice>
  </mc:AlternateContent>
  <xr:revisionPtr revIDLastSave="0" documentId="13_ncr:1_{847C3642-88B0-40EC-B772-D266D6C66B02}" xr6:coauthVersionLast="47" xr6:coauthVersionMax="47" xr10:uidLastSave="{00000000-0000-0000-0000-000000000000}"/>
  <bookViews>
    <workbookView xWindow="-28920" yWindow="690" windowWidth="29040" windowHeight="16440" tabRatio="697" activeTab="4"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豊後大野市・竹田市" sheetId="9" r:id="rId8"/>
    <sheet name="佐伯市" sheetId="10"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t-mura - 個人用ビュー" guid="{684D358C-28C4-40BE-A0DA-CF571A586D60}" mergeInterval="0" personalView="1" maximized="1" xWindow="-8" yWindow="-8" windowWidth="1936" windowHeight="1066" tabRatio="697" activeSheetId="15"/>
    <customWorkbookView name="Yoshiyasu_Shimamura - 個人用ﾋﾞｭｰ" guid="{55CA6E80-D0BB-11D6-85CF-00022D49711A}" mergeInterval="0" personalView="1" maximized="1" windowWidth="1020" windowHeight="635" activeSheetId="6" showComments="commNone"/>
    <customWorkbookView name="  - 個人用ビュー" guid="{18DDD12D-325D-4D2B-B8A9-D5D2BC90A9DF}" mergeInterval="0" personalView="1" maximized="1" windowWidth="1020" windowHeight="597" activeSheetId="6"/>
    <customWorkbookView name="村上　貴彦 - 個人用ビュー" guid="{D7BDEA0A-763C-40BA-9550-F192CA200234}" mergeInterval="0" personalView="1" maximized="1" windowWidth="1020" windowHeight="635" activeSheetId="5"/>
    <customWorkbookView name="折込広告センター株式会社 村上　貴彦 - 個人用ビュー" guid="{ABAC0882-926A-4F74-846F-C9A2F6D8D6B5}" mergeInterval="0" personalView="1" maximized="1" windowWidth="1020" windowHeight="607"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6" l="1"/>
  <c r="Y37" i="6" l="1"/>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N37"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<sst xmlns="http://schemas.openxmlformats.org/spreadsheetml/2006/main" count="1200" uniqueCount="592">
  <si>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</si>
  <si>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</si>
  <si>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</si>
  <si>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</si>
  <si>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</si>
  <si>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</si>
  <si>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</si>
  <si>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</si>
  <si>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</si>
  <si>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</si>
  <si>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</si>
  <si>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</si>
  <si>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</si>
  <si>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</si>
  <si>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</si>
  <si>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</si>
  <si>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</si>
  <si>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</si>
  <si>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</si>
  <si>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</si>
  <si>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</si>
  <si>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</si>
  <si>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</si>
  <si>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</si>
  <si>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</si>
  <si>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</si>
  <si>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</si>
  <si>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</si>
  <si>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</si>
  <si>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</si>
  <si>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</si>
  <si>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</si>
  <si>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</si>
  <si>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</si>
  <si>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</si>
  <si>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</si>
  <si>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</si>
  <si>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</si>
  <si>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</si>
  <si>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</si>
  <si>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</si>
  <si>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</si>
  <si>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</si>
  <si>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</si>
  <si>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</si>
  <si>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</si>
  <si>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</si>
  <si>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</si>
  <si>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</si>
  <si>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</si>
  <si>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</si>
  <si>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</si>
  <si>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</si>
  <si>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</si>
  <si>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</si>
  <si>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</si>
  <si>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</si>
  <si>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</si>
  <si>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</si>
  <si>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</si>
  <si>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</si>
  <si>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</si>
  <si>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</si>
  <si>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</si>
  <si>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</si>
  <si>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</si>
  <si>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</si>
  <si>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</si>
  <si>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</si>
  <si>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</si>
  <si>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</si>
  <si>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</si>
  <si>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</si>
  <si>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</si>
  <si>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</si>
  <si>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</si>
  <si>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</si>
  <si>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</si>
  <si>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</si>
  <si>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</si>
  <si>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</si>
  <si>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</si>
  <si>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</si>
  <si>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</si>
  <si>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</si>
  <si>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</si>
  <si>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</si>
  <si>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</si>
  <si>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</si>
  <si>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</si>
  <si>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</si>
  <si>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</si>
  <si>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</si>
  <si>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</si>
  <si>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</si>
  <si>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</si>
  <si>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</si>
  <si>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</si>
  <si>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</si>
  <si>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</si>
  <si>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</si>
  <si>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</si>
  <si>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</si>
  <si>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</si>
  <si>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</si>
  <si>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</si>
  <si>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</si>
  <si>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</si>
  <si>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</si>
  <si>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</si>
  <si>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</si>
  <si>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</si>
  <si>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</si>
  <si>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</si>
  <si>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</si>
  <si>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</si>
  <si>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</si>
  <si>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</si>
  <si>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</si>
  <si>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</si>
  <si>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</si>
  <si>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</si>
  <si>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</si>
  <si>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</si>
  <si>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</si>
  <si>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</si>
  <si>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</si>
  <si>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</si>
  <si>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</si>
  <si>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</si>
  <si>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</si>
  <si>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</si>
  <si>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</si>
  <si>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</si>
  <si>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</si>
  <si>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</si>
  <si>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</si>
  <si>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</si>
  <si>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</si>
  <si>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</si>
  <si>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</si>
  <si>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</si>
  <si>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</si>
  <si>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</si>
  <si>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</si>
  <si>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</si>
  <si>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</si>
  <si>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</si>
  <si>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</si>
  <si>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</si>
  <si>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</si>
  <si>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</si>
  <si>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</si>
  <si>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</si>
  <si>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</si>
  <si>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</si>
  <si>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</si>
  <si>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</si>
  <si>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</si>
  <si>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</si>
  <si>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</si>
  <si>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</si>
  <si>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</si>
  <si>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</si>
  <si>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</si>
  <si>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</si>
  <si>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</si>
  <si>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</si>
  <si>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</si>
  <si>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</si>
  <si>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</si>
  <si>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</si>
  <si>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</si>
  <si>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</si>
  <si>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</si>
  <si>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</si>
  <si>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</si>
  <si>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</si>
  <si>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</si>
  <si>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</si>
  <si>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</si>
  <si>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</si>
  <si>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</si>
  <si>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</si>
  <si>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</si>
  <si>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</si>
  <si>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</si>
  <si>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</si>
  <si>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</si>
  <si>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</si>
  <si>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</si>
  <si>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</si>
  <si>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</si>
  <si>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</si>
  <si>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</si>
  <si>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</si>
  <si>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</si>
  <si>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</si>
  <si>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</si>
  <si>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</si>
  <si>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</si>
  <si>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</si>
  <si>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</si>
  <si>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</si>
  <si>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</si>
  <si>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</si>
  <si>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</si>
  <si>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</si>
  <si>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</si>
  <si>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</si>
  <si>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</si>
  <si>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</si>
  <si>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</si>
  <si>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</si>
  <si>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</si>
  <si>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</si>
  <si>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</si>
  <si>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</si>
  <si>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</si>
  <si>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</si>
  <si>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</si>
  <si>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</si>
  <si>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</si>
  <si>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</si>
  <si>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</si>
  <si>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</si>
  <si>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</si>
  <si>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</si>
  <si>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</si>
  <si>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</si>
  <si>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</si>
  <si>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</si>
  <si>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</si>
  <si>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</si>
  <si>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</si>
  <si>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</si>
  <si>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</si>
  <si>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</si>
  <si>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</si>
  <si>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</si>
  <si>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</si>
  <si>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</si>
  <si>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</si>
  <si>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</si>
  <si>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</si>
  <si>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</si>
  <si>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</si>
  <si>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</si>
  <si>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</si>
  <si>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</si>
  <si>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</si>
  <si>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</si>
  <si>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</si>
  <si>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</si>
  <si>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</si>
  <si>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</si>
  <si>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</si>
  <si>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</si>
  <si>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</si>
  <si>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</si>
  <si>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</si>
  <si>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</si>
  <si>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</si>
  <si>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</si>
  <si>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</si>
  <si>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</si>
  <si>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</si>
  <si>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</si>
  <si>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</si>
  <si>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</si>
  <si>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</si>
  <si>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</si>
  <si>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</si>
  <si>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</si>
  <si>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</si>
  <si>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</si>
  <si>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</si>
  <si>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</si>
  <si>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</si>
  <si>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</si>
  <si>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</si>
  <si>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</si>
  <si>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</si>
  <si>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</si>
  <si>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</si>
  <si>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</si>
  <si>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</si>
  <si>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</si>
  <si>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</si>
  <si>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</si>
  <si>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</si>
  <si>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</si>
  <si>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</si>
  <si>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</si>
  <si>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</si>
  <si>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</si>
  <si>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</si>
  <si>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</si>
  <si>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</si>
  <si>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</si>
  <si>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</si>
  <si>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</si>
  <si>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</si>
  <si>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</si>
  <si>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</si>
  <si>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</si>
  <si>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</si>
  <si>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</si>
  <si>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</si>
  <si>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</si>
  <si>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</si>
  <si>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</si>
  <si>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</si>
  <si>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</si>
  <si>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</si>
  <si>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</si>
  <si>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</si>
  <si>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</si>
  <si>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</si>
  <si>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</si>
  <si>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</si>
  <si>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</si>
  <si>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</si>
  <si>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</si>
  <si>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</si>
  <si>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</si>
  <si>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</si>
  <si>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</si>
  <si>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</si>
  <si>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</si>
  <si>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AMN</t>
    <phoneticPr fontId="2"/>
  </si>
  <si>
    <t>AME</t>
    <phoneticPr fontId="2"/>
  </si>
  <si>
    <t>AMY</t>
    <phoneticPr fontId="2"/>
  </si>
  <si>
    <t>AMYE</t>
    <phoneticPr fontId="2"/>
  </si>
  <si>
    <t>AMYNSE</t>
    <phoneticPr fontId="2"/>
  </si>
  <si>
    <t>A</t>
    <phoneticPr fontId="2"/>
  </si>
  <si>
    <t>Y</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</si>
  <si>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</si>
  <si>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</si>
  <si>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</si>
  <si>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</si>
  <si>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</si>
  <si>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</si>
  <si>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</si>
  <si>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</si>
  <si>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</si>
  <si>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</si>
  <si>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</si>
  <si>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</si>
  <si>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ANE</t>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</si>
  <si>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</si>
  <si>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</si>
  <si>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</si>
  <si>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</si>
  <si>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</si>
  <si>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</si>
  <si>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</si>
  <si>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</si>
  <si>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</si>
  <si>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</si>
  <si>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</si>
  <si>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</si>
  <si>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</si>
  <si>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</si>
  <si>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</si>
  <si>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</si>
  <si>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</si>
  <si>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</si>
  <si>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</si>
  <si>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</si>
  <si>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</si>
  <si>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</si>
  <si>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</si>
  <si>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</si>
  <si>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</si>
  <si>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</si>
  <si>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</si>
  <si>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</si>
  <si>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</si>
  <si>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</si>
  <si>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</si>
  <si>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</si>
  <si>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</si>
  <si>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</si>
  <si>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</si>
  <si>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</si>
  <si>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</si>
  <si>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</si>
  <si>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</si>
  <si>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</si>
  <si>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</si>
  <si>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</si>
  <si>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</si>
  <si>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</si>
  <si>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</si>
  <si>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</si>
  <si>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</si>
  <si>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</si>
  <si>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</si>
  <si>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</si>
  <si>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</si>
  <si>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</si>
  <si>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</si>
  <si>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</si>
  <si>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</si>
  <si>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</si>
  <si>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</si>
  <si>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</si>
  <si>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</si>
  <si>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</si>
  <si>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</si>
  <si>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</si>
  <si>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</si>
  <si>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</si>
  <si>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</si>
  <si>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</si>
  <si>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</si>
  <si>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</si>
  <si>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</si>
  <si>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</si>
  <si>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</si>
  <si>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</si>
  <si>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</si>
  <si>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</si>
  <si>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</si>
  <si>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</si>
  <si>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</si>
  <si>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</si>
  <si>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</si>
  <si>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</si>
  <si>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</si>
  <si>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</si>
  <si>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</si>
  <si>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</si>
  <si>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</si>
  <si>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</si>
  <si>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</si>
  <si>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</si>
  <si>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</si>
  <si>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</si>
  <si>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</si>
  <si>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</si>
  <si>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</si>
  <si>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</si>
  <si>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</si>
  <si>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</si>
  <si>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</si>
  <si>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</si>
  <si>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</si>
  <si>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</si>
  <si>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</si>
  <si>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</si>
  <si>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</si>
  <si>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</si>
  <si>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</si>
  <si>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</si>
  <si>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</si>
  <si>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</si>
  <si>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</si>
  <si>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</si>
  <si>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</si>
  <si>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</si>
  <si>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</si>
  <si>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</si>
  <si>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</si>
  <si>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</si>
  <si>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</si>
  <si>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</si>
  <si>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</si>
  <si>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</si>
  <si>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</si>
  <si>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</si>
  <si>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</si>
  <si>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</si>
  <si>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</si>
  <si>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</si>
  <si>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AE</t>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</si>
  <si>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</si>
  <si>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</si>
  <si>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</si>
  <si>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</si>
  <si>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</si>
  <si>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</si>
  <si>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</si>
  <si>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</si>
  <si>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</si>
  <si>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</si>
  <si>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</si>
  <si>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</si>
  <si>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</si>
  <si>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</si>
  <si>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</si>
  <si>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</si>
  <si>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</si>
  <si>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</si>
  <si>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</si>
  <si>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</si>
  <si>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</si>
  <si>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</si>
  <si>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</si>
  <si>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</si>
  <si>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</si>
  <si>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</si>
  <si>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</si>
  <si>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</si>
  <si>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</si>
  <si>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2025年10月改定版</t>
    <rPh sb="4" eb="5">
      <t>ネン</t>
    </rPh>
    <rPh sb="7" eb="8">
      <t>ガツ</t>
    </rPh>
    <rPh sb="8" eb="10">
      <t>カイテイ</t>
    </rPh>
    <rPh sb="10" eb="11">
      <t>バン</t>
    </rPh>
    <phoneticPr fontId="14"/>
  </si>
  <si>
    <t>2025年10月現在</t>
    <rPh sb="4" eb="5">
      <t>ネン</t>
    </rPh>
    <rPh sb="7" eb="8">
      <t>ガツ</t>
    </rPh>
    <rPh sb="8" eb="10">
      <t>ゲンザイ</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</si>
  <si>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</si>
  <si>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</si>
  <si>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</si>
  <si>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</si>
  <si>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</si>
  <si>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</si>
  <si>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</si>
  <si>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</si>
  <si>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</si>
  <si>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</si>
  <si>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</si>
  <si>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</si>
  <si>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</si>
  <si>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</si>
  <si>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※大分西部、津留、羽田藤の台、下郡、明野南部、大在城原、光吉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0">
      <t>ミツヨシ</t>
    </rPh>
    <rPh sb="31" eb="36">
      <t>ニシニホンシンブン</t>
    </rPh>
    <rPh sb="36" eb="38">
      <t>ゴウバイ</t>
    </rPh>
    <rPh sb="38" eb="40">
      <t>ヒョウキ</t>
    </rPh>
    <rPh sb="40" eb="42">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</si>
  <si>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</si>
  <si>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</si>
  <si>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※挟間中央　読売新聞合売化（2025/08～）</t>
    <rPh sb="1" eb="5">
      <t>ハサマチュウオウ</t>
    </rPh>
    <rPh sb="6" eb="8">
      <t>ヨミウリ</t>
    </rPh>
    <rPh sb="8" eb="10">
      <t>シンブン</t>
    </rPh>
    <rPh sb="10" eb="11">
      <t>ゴウ</t>
    </rPh>
    <rPh sb="11" eb="12">
      <t>バイ</t>
    </rPh>
    <rPh sb="12" eb="13">
      <t>カ</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</si>
  <si>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</si>
  <si>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</si>
  <si>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</si>
  <si>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</si>
  <si>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</si>
  <si>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</si>
  <si>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※日出東部　朝日・日経合売化（2025/08～）</t>
    <rPh sb="1" eb="5">
      <t>ヒジトウブ</t>
    </rPh>
    <rPh sb="6" eb="8">
      <t>アサヒ</t>
    </rPh>
    <rPh sb="9" eb="11">
      <t>ニッケイ</t>
    </rPh>
    <rPh sb="11" eb="12">
      <t>ゴウ</t>
    </rPh>
    <rPh sb="12" eb="13">
      <t>バイ</t>
    </rPh>
    <rPh sb="13" eb="14">
      <t>カ</t>
    </rPh>
    <phoneticPr fontId="2"/>
  </si>
  <si>
    <t>※日出　朝日・毎日・産経・日経合売化（2025/08～）</t>
    <rPh sb="1" eb="3">
      <t>ヒジ</t>
    </rPh>
    <rPh sb="4" eb="6">
      <t>アサヒ</t>
    </rPh>
    <rPh sb="7" eb="9">
      <t>マイニチ</t>
    </rPh>
    <rPh sb="10" eb="12">
      <t>サンケイ</t>
    </rPh>
    <rPh sb="13" eb="15">
      <t>ニッケイ</t>
    </rPh>
    <rPh sb="15" eb="16">
      <t>ゴウ</t>
    </rPh>
    <rPh sb="16" eb="17">
      <t>バイ</t>
    </rPh>
    <rPh sb="17" eb="18">
      <t>カ</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</si>
  <si>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</si>
  <si>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</si>
  <si>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2025年10月改定</t>
    <rPh sb="4" eb="5">
      <t>ネン</t>
    </rPh>
    <rPh sb="7" eb="8">
      <t>ガツ</t>
    </rPh>
    <rPh sb="8" eb="10">
      <t>カイテイ</t>
    </rPh>
    <phoneticPr fontId="12"/>
  </si>
  <si>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</si>
  <si>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</si>
  <si>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</si>
  <si>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</si>
  <si>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</si>
  <si>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</si>
  <si>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</si>
  <si>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</si>
  <si>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</si>
  <si>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</si>
  <si>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</si>
  <si>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</si>
  <si>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</si>
  <si>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</si>
  <si>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</si>
  <si>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</si>
  <si>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</si>
  <si>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</si>
  <si>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</si>
  <si>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</si>
  <si>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</si>
  <si>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</si>
  <si>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</si>
  <si>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</si>
  <si>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</si>
  <si>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</si>
  <si>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</si>
  <si>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</si>
  <si>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</si>
  <si>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</si>
  <si>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</si>
  <si>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</si>
  <si>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</si>
  <si>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</si>
  <si>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</si>
  <si>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</si>
  <si>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</si>
  <si>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</si>
  <si>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</si>
  <si>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</si>
  <si>
    <t>※日田が吸収（2025/11～）</t>
    <rPh sb="1" eb="3">
      <t>ヒタ</t>
    </rPh>
    <rPh sb="4" eb="6">
      <t>キュウシュウ</t>
    </rPh>
    <phoneticPr fontId="2"/>
  </si>
  <si>
    <t>※天ケ瀬・津江が吸収（2025/11～）</t>
    <rPh sb="1" eb="4">
      <t>アマガセ</t>
    </rPh>
    <rPh sb="5" eb="7">
      <t>ツエ</t>
    </rPh>
    <rPh sb="8" eb="10">
      <t>キュウシュウ</t>
    </rPh>
    <phoneticPr fontId="2"/>
  </si>
  <si>
    <t>※天ケ瀬→天ケ瀬・津江へ改称（2025/11～）</t>
    <rPh sb="1" eb="4">
      <t>アマガセ</t>
    </rPh>
    <rPh sb="5" eb="8">
      <t>アマガセ</t>
    </rPh>
    <rPh sb="9" eb="11">
      <t>ツエ</t>
    </rPh>
    <rPh sb="12" eb="14">
      <t>カイショウ</t>
    </rPh>
    <phoneticPr fontId="2"/>
  </si>
  <si>
    <t>2025年11月現在</t>
    <rPh sb="4" eb="5">
      <t>ネン</t>
    </rPh>
    <rPh sb="7" eb="8">
      <t>ガツ</t>
    </rPh>
    <rPh sb="8" eb="10">
      <t>ゲンザイ</t>
    </rPh>
    <phoneticPr fontId="2"/>
  </si>
  <si>
    <t>天ケ瀬・津江</t>
    <rPh sb="0" eb="3">
      <t>アマガセ</t>
    </rPh>
    <rPh sb="4" eb="6">
      <t>ツエ</t>
    </rPh>
    <phoneticPr fontId="2"/>
  </si>
  <si>
    <t>天ケ瀬西部</t>
    <rPh sb="0" eb="3">
      <t>アマガセ</t>
    </rPh>
    <phoneticPr fontId="2"/>
  </si>
  <si>
    <t>※天ケ瀬が吸収（2024/10～）</t>
    <rPh sb="1" eb="4">
      <t>アマガセ</t>
    </rPh>
    <rPh sb="5" eb="7">
      <t>キュウシュウ</t>
    </rPh>
    <phoneticPr fontId="2"/>
  </si>
  <si>
    <t>2025年11月　日田市・大分合同新聞改定</t>
    <rPh sb="4" eb="5">
      <t>ネン</t>
    </rPh>
    <rPh sb="7" eb="8">
      <t>ガツ</t>
    </rPh>
    <rPh sb="9" eb="12">
      <t>ヒタシ</t>
    </rPh>
    <rPh sb="13" eb="19">
      <t>オオイタゴウドウシンブン</t>
    </rPh>
    <rPh sb="19" eb="21">
      <t>カイテイ</t>
    </rPh>
    <phoneticPr fontId="14"/>
  </si>
  <si>
    <t>2025年12月現在</t>
    <rPh sb="4" eb="5">
      <t>ネン</t>
    </rPh>
    <rPh sb="7" eb="8">
      <t>ガツ</t>
    </rPh>
    <rPh sb="8" eb="10">
      <t>ゲンザイ</t>
    </rPh>
    <phoneticPr fontId="2"/>
  </si>
  <si>
    <t>※大分合同へ（2025/12～）</t>
    <rPh sb="1" eb="5">
      <t>オオイタゴウドウ</t>
    </rPh>
    <phoneticPr fontId="2"/>
  </si>
  <si>
    <t>坂の市</t>
  </si>
  <si>
    <t>E</t>
  </si>
  <si>
    <t>S</t>
  </si>
  <si>
    <t>ES</t>
    <phoneticPr fontId="2"/>
  </si>
  <si>
    <t>2025年12月　大分市一部改定</t>
    <rPh sb="4" eb="5">
      <t>ネン</t>
    </rPh>
    <rPh sb="7" eb="8">
      <t>ガツ</t>
    </rPh>
    <rPh sb="9" eb="11">
      <t>オオイタ</t>
    </rPh>
    <rPh sb="11" eb="12">
      <t>シ</t>
    </rPh>
    <rPh sb="12" eb="14">
      <t>イチブ</t>
    </rPh>
    <rPh sb="14" eb="16">
      <t>カイテイ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</si>
</sst>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5">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0">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8" fillId="0" borderId="14" xfId="33" applyFont="1" applyFill="1" applyBorder="1" applyAlignment="1">
      <alignmen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38" fontId="3" fillId="0" borderId="130" xfId="33" applyFont="1" applyFill="1" applyBorder="1" applyAlignment="1">
      <alignment vertical="center"/>
    </xf>
    <xf numFmtId="49" fontId="71" fillId="0" borderId="0" xfId="44" applyNumberFormat="1" applyFont="1" applyAlignment="1">
      <alignment horizontal="right" vertical="center"/>
    </xf>
    <xf numFmtId="0" fontId="56" fillId="0" borderId="0" xfId="0" applyFont="1" applyAlignment="1">
      <alignment horizontal="left"/>
    </xf>
    <xf numFmtId="0" fontId="53" fillId="0" borderId="0" xfId="0" applyFont="1" applyAlignment="1">
      <alignment horizontal="left" vertical="center" wrapText="1"/>
    </xf>
    <xf numFmtId="0" fontId="53" fillId="0" borderId="0" xfId="0" applyFont="1" applyAlignment="1">
      <alignment vertical="top"/>
    </xf>
    <xf numFmtId="0" fontId="73" fillId="28" borderId="0" xfId="0" applyFont="1" applyFill="1" applyAlignment="1">
      <alignment horizontal="center" vertical="center"/>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15" fillId="24" borderId="103" xfId="33" applyFont="1" applyFill="1" applyBorder="1" applyAlignment="1">
      <alignment horizontal="center" vertical="center"/>
    </xf>
    <xf numFmtId="38" fontId="3" fillId="0" borderId="1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6" fillId="0" borderId="57"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6" fillId="0" borderId="106"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2" fillId="0" borderId="1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15" fillId="24" borderId="104" xfId="33" applyFont="1" applyFill="1" applyBorder="1" applyAlignment="1">
      <alignment horizontal="center" vertical="center"/>
    </xf>
    <xf numFmtId="38" fontId="38" fillId="0" borderId="60" xfId="33"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3" fillId="0" borderId="68" xfId="33" applyFont="1" applyFill="1" applyBorder="1" applyAlignment="1">
      <alignment horizontal="center" vertical="center" justifyLastLine="1"/>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3" fillId="0" borderId="68" xfId="33" applyFont="1" applyFill="1" applyBorder="1" applyAlignment="1">
      <alignment horizontal="center" vertical="center"/>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xf numFmtId="0" fontId="59" fillId="0" borderId="117" xfId="0" applyFont="1" applyBorder="1" applyAlignment="1">
      <alignment horizontal="left" vertical="center" wrapText="1" indent="3"/>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79" fontId="59" fillId="0" borderId="58" xfId="0" applyNumberFormat="1" applyFont="1" applyBorder="1" applyAlignment="1">
      <alignment horizontal="center" vertical="center" wrapText="1"/>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59" fillId="0" borderId="114" xfId="0" applyFont="1" applyBorder="1" applyAlignment="1">
      <alignment horizontal="center" vertical="center"/>
    </xf>
    <xf numFmtId="0" fontId="59" fillId="0" borderId="117"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20"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179" fontId="59" fillId="0" borderId="58" xfId="0" applyNumberFormat="1" applyFont="1" applyBorder="1" applyAlignment="1">
      <alignment horizontal="center" vertical="center"/>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52916</xdr:colOff>
      <xdr:row>22</xdr:row>
      <xdr:rowOff>116416</xdr:rowOff>
    </xdr:from>
    <xdr:to>
      <xdr:col>13</xdr:col>
      <xdr:colOff>285749</xdr:colOff>
      <xdr:row>25</xdr:row>
      <xdr:rowOff>148168</xdr:rowOff>
    </xdr:to>
    <xdr:sp macro="" textlink="">
      <xdr:nvSpPr>
        <xdr:cNvPr id="2" name="吹き出し: 線 1">
          <a:extLst>
            <a:ext uri="{FF2B5EF4-FFF2-40B4-BE49-F238E27FC236}">
              <a16:creationId xmlns:a16="http://schemas.microsoft.com/office/drawing/2014/main" id="{0965DE10-2731-4D11-6EC7-A232AE5D576F}"/>
            </a:ext>
          </a:extLst>
        </xdr:cNvPr>
        <xdr:cNvSpPr/>
      </xdr:nvSpPr>
      <xdr:spPr>
        <a:xfrm>
          <a:off x="4370916" y="5778499"/>
          <a:ext cx="3439583" cy="825502"/>
        </a:xfrm>
        <a:prstGeom prst="borderCallout1">
          <a:avLst>
            <a:gd name="adj1" fmla="val 8144"/>
            <a:gd name="adj2" fmla="val 29"/>
            <a:gd name="adj3" fmla="val -76991"/>
            <a:gd name="adj4" fmla="val -35607"/>
          </a:avLst>
        </a:prstGeom>
        <a:solidFill>
          <a:schemeClr val="bg1">
            <a:lumMod val="9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　エリアについて</a:t>
          </a:r>
          <a:endParaRPr kumimoji="1" lang="en-US" altLang="ja-JP" sz="1100">
            <a:solidFill>
              <a:sysClr val="windowText" lastClr="000000"/>
            </a:solidFill>
          </a:endParaRPr>
        </a:p>
        <a:p>
          <a:pPr algn="l"/>
          <a:r>
            <a:rPr kumimoji="1" lang="ja-JP" altLang="en-US" sz="1100">
              <a:solidFill>
                <a:sysClr val="windowText" lastClr="000000"/>
              </a:solidFill>
            </a:rPr>
            <a:t>天ケ瀬・津江</a:t>
          </a:r>
          <a:r>
            <a:rPr kumimoji="1" lang="en-US" altLang="ja-JP" sz="1100">
              <a:solidFill>
                <a:sysClr val="windowText" lastClr="000000"/>
              </a:solidFill>
            </a:rPr>
            <a:t>	</a:t>
          </a:r>
          <a:r>
            <a:rPr kumimoji="1" lang="ja-JP" altLang="en-US" sz="1100">
              <a:solidFill>
                <a:sysClr val="windowText" lastClr="000000"/>
              </a:solidFill>
            </a:rPr>
            <a:t>日田市前津江町と大山町・天瀬町</a:t>
          </a:r>
          <a:endParaRPr kumimoji="1" lang="en-US" altLang="ja-JP" sz="1100">
            <a:solidFill>
              <a:sysClr val="windowText" lastClr="000000"/>
            </a:solidFill>
          </a:endParaRPr>
        </a:p>
        <a:p>
          <a:pPr algn="l"/>
          <a:r>
            <a:rPr kumimoji="1" lang="ja-JP" altLang="en-US" sz="1100">
              <a:solidFill>
                <a:sysClr val="windowText" lastClr="000000"/>
              </a:solidFill>
            </a:rPr>
            <a:t>津江</a:t>
          </a:r>
          <a:r>
            <a:rPr kumimoji="1" lang="en-US" altLang="ja-JP" sz="1100">
              <a:solidFill>
                <a:sysClr val="windowText" lastClr="000000"/>
              </a:solidFill>
            </a:rPr>
            <a:t>	</a:t>
          </a:r>
          <a:r>
            <a:rPr kumimoji="1" lang="ja-JP" altLang="en-US" sz="1100">
              <a:solidFill>
                <a:sysClr val="windowText" lastClr="000000"/>
              </a:solidFill>
            </a:rPr>
            <a:t>日田市中津江村・上津江町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I3:N29"/>
  <sheetViews>
    <sheetView showGridLines="0" zoomScale="80" zoomScaleNormal="80" workbookViewId="0"/>
  </sheetViews>
  <sheetFormatPr defaultColWidth="9" defaultRowHeight="13.5"/>
  <cols>
    <col min="1" max="1" width="9" style="64" customWidth="1"/>
    <col min="2" max="16384" width="9" style="64"/>
  </cols>
  <sheetData>
    <row r="3" spans="9:14" ht="42">
      <c r="N3" s="63" t="s">
        <v>117</v>
      </c>
    </row>
    <row r="4" spans="9:14" ht="21" customHeight="1"/>
    <row r="5" spans="9:14" ht="30.75">
      <c r="N5" s="65" t="s">
        <v>506</v>
      </c>
    </row>
    <row r="6" spans="9:14" ht="13.5" customHeight="1">
      <c r="I6" s="286" t="s">
        <v>584</v>
      </c>
      <c r="J6" s="286"/>
      <c r="K6" s="286"/>
      <c r="L6" s="286"/>
      <c r="M6" s="286"/>
      <c r="N6" s="286"/>
    </row>
    <row r="7" spans="9:14" ht="13.5" customHeight="1">
      <c r="I7" s="286"/>
      <c r="J7" s="286"/>
      <c r="K7" s="286"/>
      <c r="L7" s="286"/>
      <c r="M7" s="286"/>
      <c r="N7" s="286"/>
    </row>
    <row r="8" spans="9:14" ht="13.5" customHeight="1">
      <c r="I8" s="286" t="s">
        <v>591</v>
      </c>
      <c r="J8" s="286"/>
      <c r="K8" s="286"/>
      <c r="L8" s="286"/>
      <c r="M8" s="286"/>
      <c r="N8" s="286"/>
    </row>
    <row r="9" spans="9:14" ht="13.5" customHeight="1">
      <c r="I9" s="286"/>
      <c r="J9" s="286"/>
      <c r="K9" s="286"/>
      <c r="L9" s="286"/>
      <c r="M9" s="286"/>
      <c r="N9" s="286"/>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2">
    <mergeCell ref="I6:N7"/>
    <mergeCell ref="I8:N9"/>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35" t="s">
        <v>15</v>
      </c>
      <c r="B1" s="336"/>
      <c r="C1" s="336"/>
      <c r="D1" s="336"/>
      <c r="E1" s="336"/>
      <c r="F1" s="345" t="s">
        <v>16</v>
      </c>
      <c r="G1" s="346"/>
      <c r="H1" s="347"/>
      <c r="I1" s="345" t="s">
        <v>17</v>
      </c>
      <c r="J1" s="347"/>
      <c r="K1" s="210" t="s">
        <v>0</v>
      </c>
      <c r="L1" s="345" t="s">
        <v>18</v>
      </c>
      <c r="M1" s="346"/>
      <c r="N1" s="346"/>
      <c r="O1" s="347"/>
      <c r="P1" s="345" t="s">
        <v>19</v>
      </c>
      <c r="Q1" s="346"/>
      <c r="R1" s="346"/>
      <c r="S1" s="347"/>
      <c r="T1" s="345" t="s">
        <v>20</v>
      </c>
      <c r="U1" s="346"/>
      <c r="V1" s="347"/>
      <c r="W1" s="345" t="s">
        <v>21</v>
      </c>
      <c r="X1" s="346"/>
      <c r="Y1" s="347"/>
      <c r="Z1" s="109" t="s">
        <v>22</v>
      </c>
    </row>
    <row r="2" spans="1:27" s="6" customFormat="1" ht="24.95" customHeight="1">
      <c r="A2" s="337"/>
      <c r="B2" s="338"/>
      <c r="C2" s="338"/>
      <c r="D2" s="338"/>
      <c r="E2" s="338"/>
      <c r="F2" s="342">
        <f>SUM(大分市:玖珠郡・日田市!I2:J2)</f>
        <v>0</v>
      </c>
      <c r="G2" s="343"/>
      <c r="H2" s="344"/>
      <c r="I2" s="340">
        <f>SUM(W11,W19,W28,W33)</f>
        <v>0</v>
      </c>
      <c r="J2" s="341"/>
      <c r="K2" s="209"/>
      <c r="L2" s="340"/>
      <c r="M2" s="349"/>
      <c r="N2" s="349"/>
      <c r="O2" s="341"/>
      <c r="P2" s="340"/>
      <c r="Q2" s="349"/>
      <c r="R2" s="349"/>
      <c r="S2" s="341"/>
      <c r="T2" s="340"/>
      <c r="U2" s="349"/>
      <c r="V2" s="341"/>
      <c r="W2" s="340"/>
      <c r="X2" s="349"/>
      <c r="Y2" s="341"/>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78" t="s">
        <v>92</v>
      </c>
      <c r="B4" s="379"/>
      <c r="C4" s="362" t="s">
        <v>81</v>
      </c>
      <c r="D4" s="359"/>
      <c r="E4" s="360"/>
      <c r="F4" s="360"/>
      <c r="G4" s="360"/>
      <c r="H4" s="360"/>
      <c r="I4" s="360"/>
      <c r="J4" s="361"/>
      <c r="K4" s="391" t="s">
        <v>82</v>
      </c>
      <c r="L4" s="392"/>
      <c r="M4" s="392"/>
      <c r="N4" s="393"/>
      <c r="O4" s="391" t="s">
        <v>83</v>
      </c>
      <c r="P4" s="392"/>
      <c r="Q4" s="392"/>
      <c r="R4" s="393"/>
      <c r="S4" s="391" t="s">
        <v>84</v>
      </c>
      <c r="T4" s="392"/>
      <c r="U4" s="392"/>
      <c r="V4" s="393"/>
      <c r="W4" s="391" t="s">
        <v>85</v>
      </c>
      <c r="X4" s="392"/>
      <c r="Y4" s="392"/>
      <c r="Z4" s="393"/>
    </row>
    <row r="5" spans="1:27" s="5" customFormat="1" ht="21" customHeight="1">
      <c r="A5" s="380"/>
      <c r="B5" s="381"/>
      <c r="C5" s="326" t="s">
        <v>342</v>
      </c>
      <c r="D5" s="327"/>
      <c r="E5" s="52" t="s">
        <v>102</v>
      </c>
      <c r="F5" s="52" t="s">
        <v>103</v>
      </c>
      <c r="G5" s="367" t="s">
        <v>342</v>
      </c>
      <c r="H5" s="327"/>
      <c r="I5" s="52" t="s">
        <v>102</v>
      </c>
      <c r="J5" s="53" t="s">
        <v>103</v>
      </c>
      <c r="K5" s="326" t="s">
        <v>342</v>
      </c>
      <c r="L5" s="327"/>
      <c r="M5" s="52" t="s">
        <v>102</v>
      </c>
      <c r="N5" s="52" t="s">
        <v>103</v>
      </c>
      <c r="O5" s="326" t="s">
        <v>342</v>
      </c>
      <c r="P5" s="327"/>
      <c r="Q5" s="52" t="s">
        <v>102</v>
      </c>
      <c r="R5" s="52" t="s">
        <v>103</v>
      </c>
      <c r="S5" s="326" t="s">
        <v>342</v>
      </c>
      <c r="T5" s="327"/>
      <c r="U5" s="52" t="s">
        <v>102</v>
      </c>
      <c r="V5" s="52" t="s">
        <v>103</v>
      </c>
      <c r="W5" s="326" t="s">
        <v>342</v>
      </c>
      <c r="X5" s="327"/>
      <c r="Y5" s="52" t="s">
        <v>102</v>
      </c>
      <c r="Z5" s="53" t="s">
        <v>103</v>
      </c>
    </row>
    <row r="6" spans="1:27" ht="21" customHeight="1">
      <c r="A6" s="380"/>
      <c r="B6" s="381"/>
      <c r="C6" s="13" t="s">
        <v>436</v>
      </c>
      <c r="D6" s="103" t="s">
        <v>329</v>
      </c>
      <c r="E6" s="37">
        <v>1590</v>
      </c>
      <c r="F6" s="69"/>
      <c r="G6" s="14"/>
      <c r="H6" s="38"/>
      <c r="I6" s="4"/>
      <c r="J6" s="76"/>
      <c r="K6" s="13"/>
      <c r="L6" s="202"/>
      <c r="M6" s="4"/>
      <c r="N6" s="73"/>
      <c r="O6" s="13"/>
      <c r="P6" s="202"/>
      <c r="Q6" s="4"/>
      <c r="R6" s="73"/>
      <c r="S6" s="13" t="s">
        <v>35</v>
      </c>
      <c r="T6" s="103"/>
      <c r="U6" s="4">
        <v>270</v>
      </c>
      <c r="V6" s="73"/>
      <c r="W6" s="13"/>
      <c r="X6" s="103"/>
      <c r="Y6" s="4"/>
      <c r="Z6" s="73"/>
    </row>
    <row r="7" spans="1:27" ht="21" customHeight="1">
      <c r="A7" s="380"/>
      <c r="B7" s="381"/>
      <c r="C7" s="13" t="s">
        <v>35</v>
      </c>
      <c r="D7" s="103" t="s">
        <v>382</v>
      </c>
      <c r="E7" s="37">
        <v>2390</v>
      </c>
      <c r="F7" s="162"/>
      <c r="G7" s="14" t="s">
        <v>532</v>
      </c>
      <c r="H7" s="38"/>
      <c r="I7" s="4"/>
      <c r="J7" s="76"/>
      <c r="K7" s="13"/>
      <c r="L7" s="103"/>
      <c r="M7" s="4"/>
      <c r="N7" s="73"/>
      <c r="O7" s="13"/>
      <c r="P7" s="103"/>
      <c r="Q7" s="4"/>
      <c r="R7" s="73"/>
      <c r="S7" s="13" t="s">
        <v>100</v>
      </c>
      <c r="T7" s="103"/>
      <c r="U7" s="4">
        <v>240</v>
      </c>
      <c r="V7" s="73"/>
      <c r="W7" s="13"/>
      <c r="X7" s="103"/>
      <c r="Y7" s="4"/>
      <c r="Z7" s="73"/>
    </row>
    <row r="8" spans="1:27" ht="21" customHeight="1">
      <c r="A8" s="380"/>
      <c r="B8" s="381"/>
      <c r="C8" s="13" t="s">
        <v>437</v>
      </c>
      <c r="D8" s="202" t="s">
        <v>527</v>
      </c>
      <c r="E8" s="37"/>
      <c r="F8" s="162"/>
      <c r="G8" s="14" t="s">
        <v>533</v>
      </c>
      <c r="H8" s="38"/>
      <c r="I8" s="4"/>
      <c r="J8" s="76"/>
      <c r="K8" s="13" t="s">
        <v>260</v>
      </c>
      <c r="L8" s="202" t="s">
        <v>531</v>
      </c>
      <c r="M8" s="4"/>
      <c r="N8" s="73"/>
      <c r="O8" s="13" t="s">
        <v>260</v>
      </c>
      <c r="P8" s="202" t="s">
        <v>531</v>
      </c>
      <c r="Q8" s="4"/>
      <c r="R8" s="73"/>
      <c r="S8" s="13"/>
      <c r="T8" s="103"/>
      <c r="U8" s="4"/>
      <c r="V8" s="73"/>
      <c r="W8" s="13"/>
      <c r="X8" s="103"/>
      <c r="Y8" s="4"/>
      <c r="Z8" s="73"/>
    </row>
    <row r="9" spans="1:27" ht="21" customHeight="1">
      <c r="A9" s="380"/>
      <c r="B9" s="381"/>
      <c r="C9" s="26" t="s">
        <v>438</v>
      </c>
      <c r="D9" s="203" t="s">
        <v>440</v>
      </c>
      <c r="E9" s="36"/>
      <c r="F9" s="169"/>
      <c r="G9" s="44" t="s">
        <v>516</v>
      </c>
      <c r="H9" s="93"/>
      <c r="I9" s="17"/>
      <c r="J9" s="77"/>
      <c r="K9" s="26"/>
      <c r="L9" s="139"/>
      <c r="M9" s="17"/>
      <c r="N9" s="74"/>
      <c r="O9" s="26"/>
      <c r="P9" s="139"/>
      <c r="Q9" s="17"/>
      <c r="R9" s="74"/>
      <c r="S9" s="26"/>
      <c r="T9" s="139"/>
      <c r="U9" s="17"/>
      <c r="V9" s="74"/>
      <c r="W9" s="26"/>
      <c r="X9" s="139"/>
      <c r="Y9" s="17"/>
      <c r="Z9" s="74"/>
    </row>
    <row r="10" spans="1:27" ht="21" customHeight="1">
      <c r="A10" s="382"/>
      <c r="B10" s="383"/>
      <c r="C10" s="45"/>
      <c r="D10" s="96"/>
      <c r="E10" s="46"/>
      <c r="F10" s="46"/>
      <c r="G10" s="374" t="s">
        <v>340</v>
      </c>
      <c r="H10" s="369"/>
      <c r="I10" s="46">
        <f>SUM(E6:E9,I6:I9)</f>
        <v>3980</v>
      </c>
      <c r="J10" s="75">
        <f>SUM(F6:F7,J6:J9)</f>
        <v>0</v>
      </c>
      <c r="K10" s="375" t="s">
        <v>340</v>
      </c>
      <c r="L10" s="373"/>
      <c r="M10" s="46">
        <f>SUM(M6:M9)</f>
        <v>0</v>
      </c>
      <c r="N10" s="75">
        <f>SUM(N6:N9)</f>
        <v>0</v>
      </c>
      <c r="O10" s="375" t="s">
        <v>340</v>
      </c>
      <c r="P10" s="373"/>
      <c r="Q10" s="46">
        <f>SUM(Q6:Q9)</f>
        <v>0</v>
      </c>
      <c r="R10" s="75">
        <f>SUM(R6:R9)</f>
        <v>0</v>
      </c>
      <c r="S10" s="375" t="s">
        <v>340</v>
      </c>
      <c r="T10" s="373"/>
      <c r="U10" s="46">
        <f>SUM(U6:U9)</f>
        <v>510</v>
      </c>
      <c r="V10" s="75">
        <f>SUM(V6:V9)</f>
        <v>0</v>
      </c>
      <c r="W10" s="375" t="s">
        <v>340</v>
      </c>
      <c r="X10" s="373"/>
      <c r="Y10" s="46">
        <f>SUM(Y6:Y9)</f>
        <v>0</v>
      </c>
      <c r="Z10" s="75">
        <f>SUM(Z6:Z9)</f>
        <v>0</v>
      </c>
    </row>
    <row r="11" spans="1:27" ht="21" customHeight="1">
      <c r="A11" s="34"/>
      <c r="B11" s="34"/>
      <c r="C11" s="60" t="str">
        <f>A4&amp;"公表部数　計"</f>
        <v>速見郡公表部数　計</v>
      </c>
      <c r="D11" s="370">
        <f>SUM(I10,M10,Q10,U10,Y10)</f>
        <v>4490</v>
      </c>
      <c r="E11" s="370"/>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78" t="s">
        <v>93</v>
      </c>
      <c r="B12" s="379"/>
      <c r="C12" s="362" t="s">
        <v>81</v>
      </c>
      <c r="D12" s="359"/>
      <c r="E12" s="360"/>
      <c r="F12" s="360"/>
      <c r="G12" s="360"/>
      <c r="H12" s="360"/>
      <c r="I12" s="360"/>
      <c r="J12" s="361"/>
      <c r="K12" s="391" t="s">
        <v>82</v>
      </c>
      <c r="L12" s="392"/>
      <c r="M12" s="392"/>
      <c r="N12" s="393"/>
      <c r="O12" s="391" t="s">
        <v>83</v>
      </c>
      <c r="P12" s="392"/>
      <c r="Q12" s="392"/>
      <c r="R12" s="393"/>
      <c r="S12" s="391" t="s">
        <v>84</v>
      </c>
      <c r="T12" s="392"/>
      <c r="U12" s="392"/>
      <c r="V12" s="393"/>
      <c r="W12" s="391" t="s">
        <v>85</v>
      </c>
      <c r="X12" s="392"/>
      <c r="Y12" s="392"/>
      <c r="Z12" s="393"/>
    </row>
    <row r="13" spans="1:27" ht="21" customHeight="1">
      <c r="A13" s="380"/>
      <c r="B13" s="381"/>
      <c r="C13" s="57" t="s">
        <v>261</v>
      </c>
      <c r="D13" s="108" t="s">
        <v>329</v>
      </c>
      <c r="E13" s="40">
        <v>860</v>
      </c>
      <c r="F13" s="168"/>
      <c r="G13" s="43" t="s">
        <v>265</v>
      </c>
      <c r="H13" s="62" t="s">
        <v>333</v>
      </c>
      <c r="I13" s="40">
        <v>1090</v>
      </c>
      <c r="J13" s="167"/>
      <c r="K13" s="13"/>
      <c r="L13" s="107"/>
      <c r="M13" s="101"/>
      <c r="N13" s="73"/>
      <c r="O13" s="13"/>
      <c r="P13" s="103"/>
      <c r="Q13" s="4"/>
      <c r="R13" s="73"/>
      <c r="S13" s="13" t="s">
        <v>36</v>
      </c>
      <c r="T13" s="107"/>
      <c r="U13" s="42">
        <v>480</v>
      </c>
      <c r="V13" s="73"/>
      <c r="W13" s="13"/>
      <c r="X13" s="103"/>
      <c r="Y13" s="4"/>
      <c r="Z13" s="73"/>
    </row>
    <row r="14" spans="1:27" ht="21" customHeight="1">
      <c r="A14" s="380"/>
      <c r="B14" s="381"/>
      <c r="C14" s="13" t="s">
        <v>262</v>
      </c>
      <c r="D14" s="103" t="s">
        <v>328</v>
      </c>
      <c r="E14" s="37">
        <v>1370</v>
      </c>
      <c r="F14" s="162"/>
      <c r="G14" s="14" t="s">
        <v>439</v>
      </c>
      <c r="H14" s="38" t="s">
        <v>333</v>
      </c>
      <c r="I14" s="37">
        <v>240</v>
      </c>
      <c r="J14" s="95"/>
      <c r="K14" s="13"/>
      <c r="L14" s="103"/>
      <c r="M14" s="4"/>
      <c r="N14" s="73"/>
      <c r="O14" s="13"/>
      <c r="P14" s="103"/>
      <c r="Q14" s="4"/>
      <c r="R14" s="73"/>
      <c r="S14" s="13"/>
      <c r="T14" s="103"/>
      <c r="U14" s="4"/>
      <c r="V14" s="73"/>
      <c r="W14" s="13"/>
      <c r="X14" s="103"/>
      <c r="Y14" s="4"/>
      <c r="Z14" s="73"/>
    </row>
    <row r="15" spans="1:27" ht="21" customHeight="1">
      <c r="A15" s="380"/>
      <c r="B15" s="381"/>
      <c r="C15" s="13" t="s">
        <v>263</v>
      </c>
      <c r="D15" s="103" t="s">
        <v>329</v>
      </c>
      <c r="E15" s="37">
        <v>1160</v>
      </c>
      <c r="F15" s="162"/>
      <c r="G15" s="14" t="s">
        <v>442</v>
      </c>
      <c r="H15" s="214" t="s">
        <v>443</v>
      </c>
      <c r="I15" s="4"/>
      <c r="J15" s="79"/>
      <c r="K15" s="13"/>
      <c r="L15" s="103"/>
      <c r="M15" s="4"/>
      <c r="N15" s="73"/>
      <c r="O15" s="13"/>
      <c r="P15" s="103"/>
      <c r="Q15" s="4"/>
      <c r="R15" s="73"/>
      <c r="S15" s="13"/>
      <c r="T15" s="103"/>
      <c r="U15" s="4"/>
      <c r="V15" s="73"/>
      <c r="W15" s="13"/>
      <c r="X15" s="103"/>
      <c r="Y15" s="4"/>
      <c r="Z15" s="73"/>
    </row>
    <row r="16" spans="1:27" ht="21" customHeight="1">
      <c r="A16" s="380"/>
      <c r="B16" s="381"/>
      <c r="C16" s="13"/>
      <c r="D16" s="103"/>
      <c r="E16" s="37"/>
      <c r="F16" s="69"/>
      <c r="G16" s="14" t="s">
        <v>264</v>
      </c>
      <c r="H16" s="214" t="s">
        <v>441</v>
      </c>
      <c r="I16" s="103"/>
      <c r="J16" s="76"/>
      <c r="K16" s="13"/>
      <c r="L16" s="103"/>
      <c r="M16" s="4"/>
      <c r="N16" s="73"/>
      <c r="O16" s="13"/>
      <c r="P16" s="103"/>
      <c r="Q16" s="4"/>
      <c r="R16" s="73"/>
      <c r="S16" s="13"/>
      <c r="T16" s="103"/>
      <c r="U16" s="4"/>
      <c r="V16" s="73"/>
      <c r="W16" s="13"/>
      <c r="X16" s="103"/>
      <c r="Y16" s="4"/>
      <c r="Z16" s="73"/>
    </row>
    <row r="17" spans="1:26" ht="21" customHeight="1">
      <c r="A17" s="380"/>
      <c r="B17" s="381"/>
      <c r="C17" s="26" t="s">
        <v>517</v>
      </c>
      <c r="D17" s="139"/>
      <c r="E17" s="17"/>
      <c r="F17" s="72"/>
      <c r="G17" s="44"/>
      <c r="H17" s="212"/>
      <c r="I17" s="213"/>
      <c r="J17" s="77"/>
      <c r="K17" s="26"/>
      <c r="L17" s="139"/>
      <c r="M17" s="17"/>
      <c r="N17" s="74"/>
      <c r="O17" s="26"/>
      <c r="P17" s="139"/>
      <c r="Q17" s="17"/>
      <c r="R17" s="74"/>
      <c r="S17" s="26"/>
      <c r="T17" s="139"/>
      <c r="U17" s="17"/>
      <c r="V17" s="74"/>
      <c r="W17" s="26"/>
      <c r="X17" s="139"/>
      <c r="Y17" s="17"/>
      <c r="Z17" s="74"/>
    </row>
    <row r="18" spans="1:26" ht="21" customHeight="1">
      <c r="A18" s="382"/>
      <c r="B18" s="383"/>
      <c r="C18" s="45"/>
      <c r="D18" s="96"/>
      <c r="E18" s="46"/>
      <c r="F18" s="47"/>
      <c r="G18" s="374" t="s">
        <v>340</v>
      </c>
      <c r="H18" s="369"/>
      <c r="I18" s="46">
        <f>SUM(E13:E17,I13:I17)</f>
        <v>4720</v>
      </c>
      <c r="J18" s="75">
        <f>SUM(F13:F17,J13:J17)</f>
        <v>0</v>
      </c>
      <c r="K18" s="375" t="s">
        <v>340</v>
      </c>
      <c r="L18" s="373"/>
      <c r="M18" s="46">
        <f>SUM(M13:M17)</f>
        <v>0</v>
      </c>
      <c r="N18" s="75">
        <f>SUM(N13:N17)</f>
        <v>0</v>
      </c>
      <c r="O18" s="375" t="s">
        <v>340</v>
      </c>
      <c r="P18" s="373"/>
      <c r="Q18" s="46">
        <f>SUM(Q13:Q17)</f>
        <v>0</v>
      </c>
      <c r="R18" s="75">
        <f>SUM(R13:R17)</f>
        <v>0</v>
      </c>
      <c r="S18" s="375" t="s">
        <v>340</v>
      </c>
      <c r="T18" s="373"/>
      <c r="U18" s="46">
        <f>SUM(U13:U17)</f>
        <v>480</v>
      </c>
      <c r="V18" s="75">
        <f>SUM(V13:V17)</f>
        <v>0</v>
      </c>
      <c r="W18" s="375" t="s">
        <v>340</v>
      </c>
      <c r="X18" s="373"/>
      <c r="Y18" s="46">
        <f>SUM(Y13:Y17)</f>
        <v>0</v>
      </c>
      <c r="Z18" s="75">
        <f>SUM(Z13:Z17)</f>
        <v>0</v>
      </c>
    </row>
    <row r="19" spans="1:26" ht="21" customHeight="1">
      <c r="A19" s="34"/>
      <c r="B19" s="34"/>
      <c r="C19" s="60" t="str">
        <f>A12&amp;"公表部数　計"</f>
        <v>杵築市公表部数　計</v>
      </c>
      <c r="D19" s="370">
        <f>SUM(I18,M18,Q18,U18,Y18)</f>
        <v>5200</v>
      </c>
      <c r="E19" s="370"/>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78" t="s">
        <v>127</v>
      </c>
      <c r="B20" s="379"/>
      <c r="C20" s="391" t="s">
        <v>81</v>
      </c>
      <c r="D20" s="392"/>
      <c r="E20" s="392"/>
      <c r="F20" s="392"/>
      <c r="G20" s="392"/>
      <c r="H20" s="392"/>
      <c r="I20" s="392"/>
      <c r="J20" s="393"/>
      <c r="K20" s="391" t="s">
        <v>82</v>
      </c>
      <c r="L20" s="392"/>
      <c r="M20" s="392"/>
      <c r="N20" s="393"/>
      <c r="O20" s="391" t="s">
        <v>83</v>
      </c>
      <c r="P20" s="392"/>
      <c r="Q20" s="392"/>
      <c r="R20" s="393"/>
      <c r="S20" s="391" t="s">
        <v>84</v>
      </c>
      <c r="T20" s="392"/>
      <c r="U20" s="392"/>
      <c r="V20" s="393"/>
      <c r="W20" s="391" t="s">
        <v>85</v>
      </c>
      <c r="X20" s="392"/>
      <c r="Y20" s="392"/>
      <c r="Z20" s="393"/>
    </row>
    <row r="21" spans="1:26" ht="21" customHeight="1">
      <c r="A21" s="380"/>
      <c r="B21" s="381"/>
      <c r="C21" s="57" t="s">
        <v>266</v>
      </c>
      <c r="D21" s="108" t="s">
        <v>333</v>
      </c>
      <c r="E21" s="42">
        <v>670</v>
      </c>
      <c r="F21" s="166"/>
      <c r="G21" s="62" t="s">
        <v>270</v>
      </c>
      <c r="H21" s="62" t="s">
        <v>508</v>
      </c>
      <c r="I21" s="42">
        <v>480</v>
      </c>
      <c r="J21" s="167"/>
      <c r="K21" s="13"/>
      <c r="L21" s="103"/>
      <c r="M21" s="138"/>
      <c r="N21" s="73"/>
      <c r="O21" s="13"/>
      <c r="P21" s="103"/>
      <c r="Q21" s="4"/>
      <c r="R21" s="73"/>
      <c r="S21" s="13"/>
      <c r="T21" s="14"/>
      <c r="U21" s="42"/>
      <c r="V21" s="73"/>
      <c r="W21" s="13"/>
      <c r="X21" s="103"/>
      <c r="Y21" s="4"/>
      <c r="Z21" s="73"/>
    </row>
    <row r="22" spans="1:26" ht="21" customHeight="1">
      <c r="A22" s="380"/>
      <c r="B22" s="381"/>
      <c r="C22" s="39" t="s">
        <v>267</v>
      </c>
      <c r="D22" s="103" t="s">
        <v>333</v>
      </c>
      <c r="E22" s="4">
        <v>210</v>
      </c>
      <c r="F22" s="94"/>
      <c r="G22" s="38" t="s">
        <v>271</v>
      </c>
      <c r="H22" s="38" t="s">
        <v>333</v>
      </c>
      <c r="I22" s="4">
        <v>720</v>
      </c>
      <c r="J22" s="79"/>
      <c r="K22" s="13"/>
      <c r="L22" s="103"/>
      <c r="M22" s="4"/>
      <c r="N22" s="73"/>
      <c r="O22" s="13"/>
      <c r="P22" s="103"/>
      <c r="Q22" s="4"/>
      <c r="R22" s="73"/>
      <c r="S22" s="13"/>
      <c r="T22" s="14"/>
      <c r="U22" s="4"/>
      <c r="V22" s="73"/>
      <c r="W22" s="13"/>
      <c r="X22" s="103"/>
      <c r="Y22" s="4"/>
      <c r="Z22" s="73"/>
    </row>
    <row r="23" spans="1:26" ht="21" customHeight="1">
      <c r="A23" s="380"/>
      <c r="B23" s="381"/>
      <c r="C23" s="39" t="s">
        <v>268</v>
      </c>
      <c r="D23" s="103" t="s">
        <v>333</v>
      </c>
      <c r="E23" s="4">
        <v>240</v>
      </c>
      <c r="F23" s="94"/>
      <c r="G23" s="38" t="s">
        <v>272</v>
      </c>
      <c r="H23" s="38" t="s">
        <v>333</v>
      </c>
      <c r="I23" s="4">
        <v>440</v>
      </c>
      <c r="J23" s="79"/>
      <c r="K23" s="13"/>
      <c r="L23" s="103"/>
      <c r="M23" s="4"/>
      <c r="N23" s="73"/>
      <c r="O23" s="13"/>
      <c r="P23" s="103"/>
      <c r="Q23" s="4"/>
      <c r="R23" s="73"/>
      <c r="S23" s="13" t="s">
        <v>39</v>
      </c>
      <c r="T23" s="14" t="s">
        <v>503</v>
      </c>
      <c r="V23" s="73"/>
      <c r="W23" s="13"/>
      <c r="X23" s="103"/>
      <c r="Y23" s="4"/>
      <c r="Z23" s="73"/>
    </row>
    <row r="24" spans="1:26" ht="21" customHeight="1">
      <c r="A24" s="380"/>
      <c r="B24" s="381"/>
      <c r="C24" s="39" t="s">
        <v>504</v>
      </c>
      <c r="D24" s="103" t="s">
        <v>467</v>
      </c>
      <c r="E24" s="4">
        <v>1580</v>
      </c>
      <c r="F24" s="94"/>
      <c r="G24" s="38" t="s">
        <v>273</v>
      </c>
      <c r="H24" s="38" t="s">
        <v>332</v>
      </c>
      <c r="I24" s="4">
        <v>250</v>
      </c>
      <c r="J24" s="79"/>
      <c r="K24" s="13"/>
      <c r="L24" s="103"/>
      <c r="M24" s="4"/>
      <c r="N24" s="73"/>
      <c r="O24" s="13"/>
      <c r="P24" s="103"/>
      <c r="Q24" s="4"/>
      <c r="R24" s="73"/>
      <c r="S24" s="13" t="s">
        <v>38</v>
      </c>
      <c r="T24" s="14" t="s">
        <v>468</v>
      </c>
      <c r="U24" s="14"/>
      <c r="V24" s="73"/>
      <c r="W24" s="13"/>
      <c r="X24" s="103"/>
      <c r="Y24" s="4"/>
      <c r="Z24" s="73"/>
    </row>
    <row r="25" spans="1:26" ht="21" customHeight="1">
      <c r="A25" s="380"/>
      <c r="B25" s="381"/>
      <c r="C25" s="39"/>
      <c r="D25" s="103"/>
      <c r="E25" s="4"/>
      <c r="F25" s="162"/>
      <c r="G25" s="38" t="s">
        <v>274</v>
      </c>
      <c r="H25" s="38" t="s">
        <v>508</v>
      </c>
      <c r="I25" s="4">
        <v>840</v>
      </c>
      <c r="J25" s="79"/>
      <c r="K25" s="13"/>
      <c r="L25" s="103"/>
      <c r="M25" s="4"/>
      <c r="N25" s="73"/>
      <c r="O25" s="13"/>
      <c r="P25" s="103"/>
      <c r="Q25" s="4"/>
      <c r="R25" s="73"/>
      <c r="S25" s="13" t="s">
        <v>37</v>
      </c>
      <c r="T25" s="14" t="s">
        <v>468</v>
      </c>
      <c r="U25" s="4"/>
      <c r="V25" s="73"/>
      <c r="W25" s="13"/>
      <c r="X25" s="103"/>
      <c r="Y25" s="4"/>
      <c r="Z25" s="73"/>
    </row>
    <row r="26" spans="1:26" ht="21" customHeight="1">
      <c r="A26" s="380"/>
      <c r="B26" s="381"/>
      <c r="C26" s="26" t="s">
        <v>518</v>
      </c>
      <c r="D26" s="139"/>
      <c r="E26" s="36"/>
      <c r="F26" s="81"/>
      <c r="G26" s="93" t="s">
        <v>269</v>
      </c>
      <c r="H26" s="203" t="s">
        <v>444</v>
      </c>
      <c r="I26" s="17"/>
      <c r="J26" s="74"/>
      <c r="K26" s="26"/>
      <c r="L26" s="139"/>
      <c r="M26" s="17"/>
      <c r="N26" s="74"/>
      <c r="O26" s="26"/>
      <c r="P26" s="139"/>
      <c r="Q26" s="17"/>
      <c r="R26" s="74"/>
      <c r="S26" s="26"/>
      <c r="T26" s="139"/>
      <c r="U26" s="17"/>
      <c r="V26" s="74"/>
      <c r="W26" s="26"/>
      <c r="X26" s="139"/>
      <c r="Y26" s="17"/>
      <c r="Z26" s="74"/>
    </row>
    <row r="27" spans="1:26" ht="21" customHeight="1">
      <c r="A27" s="382"/>
      <c r="B27" s="383"/>
      <c r="C27" s="45"/>
      <c r="D27" s="96"/>
      <c r="E27" s="46"/>
      <c r="F27" s="88"/>
      <c r="G27" s="374" t="s">
        <v>340</v>
      </c>
      <c r="H27" s="369"/>
      <c r="I27" s="46">
        <f>SUM(E21:E26,I21:I26)</f>
        <v>5430</v>
      </c>
      <c r="J27" s="75">
        <f>SUM(F21:F26,J21:J26)</f>
        <v>0</v>
      </c>
      <c r="K27" s="375" t="s">
        <v>340</v>
      </c>
      <c r="L27" s="373"/>
      <c r="M27" s="46">
        <f>SUM(M21:M26)</f>
        <v>0</v>
      </c>
      <c r="N27" s="75">
        <f>SUM(N21:N26)</f>
        <v>0</v>
      </c>
      <c r="O27" s="375" t="s">
        <v>340</v>
      </c>
      <c r="P27" s="373"/>
      <c r="Q27" s="46">
        <f>SUM(Q21:Q26)</f>
        <v>0</v>
      </c>
      <c r="R27" s="75">
        <f>SUM(R21:R26)</f>
        <v>0</v>
      </c>
      <c r="S27" s="375" t="s">
        <v>340</v>
      </c>
      <c r="T27" s="373"/>
      <c r="U27" s="46">
        <f>SUM(U21:U26)</f>
        <v>0</v>
      </c>
      <c r="V27" s="75">
        <f>SUM(V21:V26)</f>
        <v>0</v>
      </c>
      <c r="W27" s="375" t="s">
        <v>340</v>
      </c>
      <c r="X27" s="373"/>
      <c r="Y27" s="46">
        <f>SUM(Y21:Y26)</f>
        <v>0</v>
      </c>
      <c r="Z27" s="75">
        <f>SUM(Z21:Z26)</f>
        <v>0</v>
      </c>
    </row>
    <row r="28" spans="1:26" ht="21" customHeight="1">
      <c r="A28" s="35"/>
      <c r="B28" s="35"/>
      <c r="C28" s="58" t="str">
        <f>A20&amp;"公表部数　計"</f>
        <v>国東市公表部数　計</v>
      </c>
      <c r="D28" s="370">
        <f>SUM(I27,M27,Q27,U27,Y27)</f>
        <v>5430</v>
      </c>
      <c r="E28" s="370"/>
      <c r="F28" s="200" t="s">
        <v>87</v>
      </c>
      <c r="G28" s="31"/>
      <c r="H28" s="31"/>
      <c r="I28" s="200"/>
      <c r="J28" s="200"/>
      <c r="K28" s="31"/>
      <c r="L28" s="31"/>
      <c r="M28" s="200"/>
      <c r="N28" s="200"/>
      <c r="O28" s="31"/>
      <c r="P28" s="31"/>
      <c r="Q28" s="200"/>
      <c r="R28" s="200"/>
      <c r="S28" s="31"/>
      <c r="T28" s="31"/>
      <c r="U28" s="200"/>
      <c r="V28" s="21" t="str">
        <f>A20&amp;"　計"</f>
        <v>国東市　計</v>
      </c>
      <c r="W28" s="71">
        <f>SUM(J27,N27,R27,V27,Z27)</f>
        <v>0</v>
      </c>
      <c r="X28" s="71"/>
      <c r="Y28" s="22" t="s">
        <v>87</v>
      </c>
      <c r="Z28" s="21" t="str">
        <f>COUNT(F21:F26,J21:J26,N21:N26,R21:R26,V21:V26,Z21:Z26)&amp;"エリア"</f>
        <v>0エリア</v>
      </c>
    </row>
    <row r="29" spans="1:26" ht="21" customHeight="1">
      <c r="A29" s="378" t="s">
        <v>94</v>
      </c>
      <c r="B29" s="379"/>
      <c r="C29" s="391" t="s">
        <v>81</v>
      </c>
      <c r="D29" s="392"/>
      <c r="E29" s="392"/>
      <c r="F29" s="392"/>
      <c r="G29" s="392"/>
      <c r="H29" s="392"/>
      <c r="I29" s="392"/>
      <c r="J29" s="393"/>
      <c r="K29" s="391" t="s">
        <v>82</v>
      </c>
      <c r="L29" s="392"/>
      <c r="M29" s="392"/>
      <c r="N29" s="393"/>
      <c r="O29" s="391" t="s">
        <v>83</v>
      </c>
      <c r="P29" s="392"/>
      <c r="Q29" s="392"/>
      <c r="R29" s="393"/>
      <c r="S29" s="391" t="s">
        <v>84</v>
      </c>
      <c r="T29" s="392"/>
      <c r="U29" s="392"/>
      <c r="V29" s="393"/>
      <c r="W29" s="391" t="s">
        <v>85</v>
      </c>
      <c r="X29" s="392"/>
      <c r="Y29" s="392"/>
      <c r="Z29" s="393"/>
    </row>
    <row r="30" spans="1:26" ht="21" customHeight="1">
      <c r="A30" s="380"/>
      <c r="B30" s="381"/>
      <c r="C30" s="13" t="s">
        <v>275</v>
      </c>
      <c r="D30" s="103" t="s">
        <v>320</v>
      </c>
      <c r="E30" s="281">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80"/>
      <c r="B31" s="381"/>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82"/>
      <c r="B32" s="383"/>
      <c r="C32" s="45"/>
      <c r="D32" s="96"/>
      <c r="E32" s="46"/>
      <c r="F32" s="47"/>
      <c r="G32" s="372" t="s">
        <v>340</v>
      </c>
      <c r="H32" s="373"/>
      <c r="I32" s="46">
        <f>SUM(E30:E31,I30:I31)</f>
        <v>260</v>
      </c>
      <c r="J32" s="75">
        <f>SUM(F30:F31,J30:J31)</f>
        <v>0</v>
      </c>
      <c r="K32" s="375" t="s">
        <v>340</v>
      </c>
      <c r="L32" s="373"/>
      <c r="M32" s="46">
        <f>SUM(M30:M31)</f>
        <v>0</v>
      </c>
      <c r="N32" s="75">
        <f>SUM(N30:N31)</f>
        <v>0</v>
      </c>
      <c r="O32" s="375" t="s">
        <v>340</v>
      </c>
      <c r="P32" s="373"/>
      <c r="Q32" s="46">
        <f>SUM(Q30:Q31)</f>
        <v>0</v>
      </c>
      <c r="R32" s="75">
        <f>SUM(R30:R31)</f>
        <v>0</v>
      </c>
      <c r="S32" s="375" t="s">
        <v>340</v>
      </c>
      <c r="T32" s="373"/>
      <c r="U32" s="46">
        <f>SUM(U30:U31)</f>
        <v>0</v>
      </c>
      <c r="V32" s="75">
        <f>SUM(V30:V31)</f>
        <v>0</v>
      </c>
      <c r="W32" s="375" t="s">
        <v>340</v>
      </c>
      <c r="X32" s="373"/>
      <c r="Y32" s="46">
        <f>SUM(Y30:Y31)</f>
        <v>0</v>
      </c>
      <c r="Z32" s="75">
        <f>SUM(Z30:Z31)</f>
        <v>0</v>
      </c>
    </row>
    <row r="33" spans="1:27" ht="21" customHeight="1">
      <c r="A33" s="35"/>
      <c r="B33" s="35"/>
      <c r="C33" s="58" t="str">
        <f>A29&amp;"公表部数　計"</f>
        <v>東国東郡公表部数　計</v>
      </c>
      <c r="D33" s="371">
        <f>SUM(I32,M32,Q32,U32,Y32)</f>
        <v>260</v>
      </c>
      <c r="E33" s="371"/>
      <c r="F33" s="200" t="s">
        <v>87</v>
      </c>
      <c r="G33" s="31"/>
      <c r="H33" s="31"/>
      <c r="I33" s="200"/>
      <c r="J33" s="200"/>
      <c r="K33" s="31"/>
      <c r="L33" s="31"/>
      <c r="M33" s="200"/>
      <c r="N33" s="200"/>
      <c r="O33" s="31"/>
      <c r="P33" s="31"/>
      <c r="Q33" s="200"/>
      <c r="R33" s="200"/>
      <c r="S33" s="31"/>
      <c r="T33" s="31"/>
      <c r="U33" s="200"/>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68">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 ref="O20:R20"/>
    <mergeCell ref="K20:N20"/>
    <mergeCell ref="O18:P18"/>
    <mergeCell ref="K18:L18"/>
    <mergeCell ref="O12:R12"/>
    <mergeCell ref="K12:N12"/>
    <mergeCell ref="O32:P32"/>
    <mergeCell ref="K32:L32"/>
    <mergeCell ref="O29:R29"/>
    <mergeCell ref="K29:N29"/>
    <mergeCell ref="O27:P27"/>
    <mergeCell ref="K27:L27"/>
    <mergeCell ref="F1:H1"/>
    <mergeCell ref="A12:B18"/>
    <mergeCell ref="A1:E1"/>
    <mergeCell ref="A2:E2"/>
    <mergeCell ref="A4:B10"/>
    <mergeCell ref="C4:J4"/>
    <mergeCell ref="I1:J1"/>
    <mergeCell ref="I2:J2"/>
    <mergeCell ref="F2:H2"/>
    <mergeCell ref="A29:B32"/>
    <mergeCell ref="C29:J29"/>
    <mergeCell ref="C12:J12"/>
    <mergeCell ref="A20:B27"/>
    <mergeCell ref="C20:J20"/>
    <mergeCell ref="G18:H18"/>
    <mergeCell ref="O5:P5"/>
    <mergeCell ref="K5:L5"/>
    <mergeCell ref="G5:H5"/>
    <mergeCell ref="C5:D5"/>
    <mergeCell ref="G10:H10"/>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D33:E33"/>
    <mergeCell ref="D28:E28"/>
    <mergeCell ref="D19:E19"/>
    <mergeCell ref="D11:E11"/>
    <mergeCell ref="G32:H32"/>
    <mergeCell ref="G27:H27"/>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35" t="s">
        <v>15</v>
      </c>
      <c r="B1" s="336"/>
      <c r="C1" s="336"/>
      <c r="D1" s="336"/>
      <c r="E1" s="336"/>
      <c r="F1" s="345" t="s">
        <v>346</v>
      </c>
      <c r="G1" s="346"/>
      <c r="H1" s="347"/>
      <c r="I1" s="339" t="s">
        <v>17</v>
      </c>
      <c r="J1" s="339"/>
      <c r="K1" s="210" t="s">
        <v>0</v>
      </c>
      <c r="L1" s="345" t="s">
        <v>18</v>
      </c>
      <c r="M1" s="346"/>
      <c r="N1" s="346"/>
      <c r="O1" s="347"/>
      <c r="P1" s="345" t="s">
        <v>19</v>
      </c>
      <c r="Q1" s="346"/>
      <c r="R1" s="346"/>
      <c r="S1" s="347"/>
      <c r="T1" s="345" t="s">
        <v>20</v>
      </c>
      <c r="U1" s="346"/>
      <c r="V1" s="347"/>
      <c r="W1" s="339" t="s">
        <v>21</v>
      </c>
      <c r="X1" s="339"/>
      <c r="Y1" s="339"/>
      <c r="Z1" s="109" t="s">
        <v>22</v>
      </c>
    </row>
    <row r="2" spans="1:29" s="6" customFormat="1" ht="24.95" customHeight="1">
      <c r="A2" s="337"/>
      <c r="B2" s="338"/>
      <c r="C2" s="338"/>
      <c r="D2" s="338"/>
      <c r="E2" s="338"/>
      <c r="F2" s="342">
        <f>SUM(大分市:玖珠郡・日田市!I2:J2)</f>
        <v>0</v>
      </c>
      <c r="G2" s="343"/>
      <c r="H2" s="344"/>
      <c r="I2" s="350">
        <f>SUM(W14,W24,W33)</f>
        <v>0</v>
      </c>
      <c r="J2" s="350"/>
      <c r="K2" s="209"/>
      <c r="L2" s="340"/>
      <c r="M2" s="349"/>
      <c r="N2" s="349"/>
      <c r="O2" s="341"/>
      <c r="P2" s="340"/>
      <c r="Q2" s="349"/>
      <c r="R2" s="349"/>
      <c r="S2" s="341"/>
      <c r="T2" s="340"/>
      <c r="U2" s="349"/>
      <c r="V2" s="341"/>
      <c r="W2" s="350"/>
      <c r="X2" s="350"/>
      <c r="Y2" s="350"/>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78" t="s">
        <v>90</v>
      </c>
      <c r="B4" s="379"/>
      <c r="C4" s="362" t="s">
        <v>81</v>
      </c>
      <c r="D4" s="359"/>
      <c r="E4" s="360"/>
      <c r="F4" s="360"/>
      <c r="G4" s="360"/>
      <c r="H4" s="360"/>
      <c r="I4" s="360"/>
      <c r="J4" s="361"/>
      <c r="K4" s="362" t="s">
        <v>82</v>
      </c>
      <c r="L4" s="359"/>
      <c r="M4" s="360"/>
      <c r="N4" s="363"/>
      <c r="O4" s="359" t="s">
        <v>83</v>
      </c>
      <c r="P4" s="359"/>
      <c r="Q4" s="360"/>
      <c r="R4" s="361"/>
      <c r="S4" s="362" t="s">
        <v>84</v>
      </c>
      <c r="T4" s="359"/>
      <c r="U4" s="360"/>
      <c r="V4" s="363"/>
      <c r="W4" s="362" t="s">
        <v>85</v>
      </c>
      <c r="X4" s="359"/>
      <c r="Y4" s="360"/>
      <c r="Z4" s="363"/>
    </row>
    <row r="5" spans="1:29" s="5" customFormat="1" ht="21" customHeight="1">
      <c r="A5" s="380"/>
      <c r="B5" s="381"/>
      <c r="C5" s="394" t="s">
        <v>342</v>
      </c>
      <c r="D5" s="395"/>
      <c r="E5" s="54" t="s">
        <v>102</v>
      </c>
      <c r="F5" s="54" t="s">
        <v>103</v>
      </c>
      <c r="G5" s="396" t="s">
        <v>342</v>
      </c>
      <c r="H5" s="395"/>
      <c r="I5" s="54" t="s">
        <v>102</v>
      </c>
      <c r="J5" s="54" t="s">
        <v>103</v>
      </c>
      <c r="K5" s="394" t="s">
        <v>342</v>
      </c>
      <c r="L5" s="395"/>
      <c r="M5" s="54" t="s">
        <v>102</v>
      </c>
      <c r="N5" s="54" t="s">
        <v>103</v>
      </c>
      <c r="O5" s="394" t="s">
        <v>342</v>
      </c>
      <c r="P5" s="395"/>
      <c r="Q5" s="54" t="s">
        <v>102</v>
      </c>
      <c r="R5" s="54" t="s">
        <v>103</v>
      </c>
      <c r="S5" s="394" t="s">
        <v>342</v>
      </c>
      <c r="T5" s="395"/>
      <c r="U5" s="54" t="s">
        <v>102</v>
      </c>
      <c r="V5" s="54" t="s">
        <v>103</v>
      </c>
      <c r="W5" s="394" t="s">
        <v>342</v>
      </c>
      <c r="X5" s="395"/>
      <c r="Y5" s="54" t="s">
        <v>102</v>
      </c>
      <c r="Z5" s="55" t="s">
        <v>103</v>
      </c>
    </row>
    <row r="6" spans="1:29" ht="21" customHeight="1">
      <c r="A6" s="380"/>
      <c r="B6" s="381"/>
      <c r="C6" s="57" t="s">
        <v>277</v>
      </c>
      <c r="D6" s="151" t="s">
        <v>319</v>
      </c>
      <c r="E6" s="40">
        <v>740</v>
      </c>
      <c r="F6" s="86"/>
      <c r="G6" s="43" t="s">
        <v>278</v>
      </c>
      <c r="H6" s="62" t="s">
        <v>333</v>
      </c>
      <c r="I6" s="40">
        <v>790</v>
      </c>
      <c r="J6" s="82"/>
      <c r="K6" s="57" t="s">
        <v>281</v>
      </c>
      <c r="L6" s="108" t="s">
        <v>321</v>
      </c>
      <c r="M6" s="42">
        <v>40</v>
      </c>
      <c r="N6" s="82"/>
      <c r="O6" s="41" t="s">
        <v>283</v>
      </c>
      <c r="P6" s="108" t="s">
        <v>323</v>
      </c>
      <c r="Q6" s="42">
        <v>140</v>
      </c>
      <c r="R6" s="82"/>
      <c r="S6" s="57" t="s">
        <v>354</v>
      </c>
      <c r="T6" s="62"/>
      <c r="U6" s="42">
        <v>830</v>
      </c>
      <c r="V6" s="82"/>
      <c r="W6" s="41" t="s">
        <v>145</v>
      </c>
      <c r="X6" s="151"/>
      <c r="Y6" s="42">
        <v>30</v>
      </c>
      <c r="Z6" s="82"/>
    </row>
    <row r="7" spans="1:29" ht="21" customHeight="1">
      <c r="A7" s="380"/>
      <c r="B7" s="381"/>
      <c r="C7" s="39" t="s">
        <v>42</v>
      </c>
      <c r="D7" s="103"/>
      <c r="E7" s="37">
        <v>620</v>
      </c>
      <c r="F7" s="69"/>
      <c r="G7" s="14" t="s">
        <v>279</v>
      </c>
      <c r="H7" s="38" t="s">
        <v>333</v>
      </c>
      <c r="I7" s="37">
        <v>590</v>
      </c>
      <c r="J7" s="73"/>
      <c r="K7" s="13" t="s">
        <v>282</v>
      </c>
      <c r="L7" s="103" t="s">
        <v>323</v>
      </c>
      <c r="M7" s="4">
        <v>480</v>
      </c>
      <c r="N7" s="73"/>
      <c r="O7" s="140" t="s">
        <v>484</v>
      </c>
      <c r="P7" s="142" t="s">
        <v>322</v>
      </c>
      <c r="Q7" s="113">
        <v>60</v>
      </c>
      <c r="R7" s="73"/>
      <c r="S7" s="39" t="s">
        <v>355</v>
      </c>
      <c r="T7" s="38"/>
      <c r="U7" s="4">
        <v>770</v>
      </c>
      <c r="V7" s="73"/>
      <c r="W7" s="13" t="s">
        <v>146</v>
      </c>
      <c r="X7" s="103"/>
      <c r="Y7" s="4">
        <v>80</v>
      </c>
      <c r="Z7" s="73"/>
    </row>
    <row r="8" spans="1:29" ht="21" customHeight="1">
      <c r="A8" s="380"/>
      <c r="B8" s="381"/>
      <c r="C8" s="39" t="s">
        <v>115</v>
      </c>
      <c r="D8" s="103"/>
      <c r="E8" s="37">
        <v>1200</v>
      </c>
      <c r="F8" s="69"/>
      <c r="G8" s="14" t="s">
        <v>280</v>
      </c>
      <c r="H8" s="38" t="s">
        <v>333</v>
      </c>
      <c r="I8" s="37">
        <v>440</v>
      </c>
      <c r="J8" s="73"/>
      <c r="K8" s="13" t="s">
        <v>482</v>
      </c>
      <c r="L8" s="103" t="s">
        <v>321</v>
      </c>
      <c r="M8" s="4">
        <v>160</v>
      </c>
      <c r="N8" s="73"/>
      <c r="O8" s="13" t="s">
        <v>40</v>
      </c>
      <c r="P8" s="103" t="s">
        <v>369</v>
      </c>
      <c r="Q8" s="4">
        <v>90</v>
      </c>
      <c r="R8" s="73"/>
      <c r="S8" s="39" t="s">
        <v>137</v>
      </c>
      <c r="T8" s="38" t="s">
        <v>487</v>
      </c>
      <c r="U8" s="4">
        <v>230</v>
      </c>
      <c r="V8" s="73"/>
      <c r="W8" s="13"/>
      <c r="X8" s="103"/>
      <c r="Y8" s="4"/>
      <c r="Z8" s="73"/>
    </row>
    <row r="9" spans="1:29" ht="21" customHeight="1">
      <c r="A9" s="380"/>
      <c r="B9" s="381"/>
      <c r="C9" s="39" t="s">
        <v>123</v>
      </c>
      <c r="D9" s="103"/>
      <c r="E9" s="37">
        <v>280</v>
      </c>
      <c r="F9" s="69"/>
      <c r="G9" s="14"/>
      <c r="H9" s="38"/>
      <c r="I9" s="4"/>
      <c r="J9" s="73"/>
      <c r="K9" s="13"/>
      <c r="L9" s="103"/>
      <c r="M9" s="4"/>
      <c r="N9" s="73"/>
      <c r="O9" s="13" t="s">
        <v>284</v>
      </c>
      <c r="P9" s="103" t="s">
        <v>317</v>
      </c>
      <c r="Q9" s="4">
        <v>180</v>
      </c>
      <c r="R9" s="73"/>
      <c r="S9" s="39" t="s">
        <v>356</v>
      </c>
      <c r="T9" s="38"/>
      <c r="U9" s="4">
        <v>580</v>
      </c>
      <c r="V9" s="73"/>
      <c r="W9" s="13"/>
      <c r="X9" s="103"/>
      <c r="Y9" s="4"/>
      <c r="Z9" s="73"/>
    </row>
    <row r="10" spans="1:29" ht="21" customHeight="1">
      <c r="A10" s="380"/>
      <c r="B10" s="381"/>
      <c r="C10" s="39" t="s">
        <v>276</v>
      </c>
      <c r="D10" s="103" t="s">
        <v>318</v>
      </c>
      <c r="E10" s="37">
        <v>290</v>
      </c>
      <c r="F10" s="69"/>
      <c r="G10" s="14"/>
      <c r="H10" s="38"/>
      <c r="I10" s="4"/>
      <c r="J10" s="73"/>
      <c r="K10" s="13"/>
      <c r="L10" s="103"/>
      <c r="M10" s="4"/>
      <c r="N10" s="73"/>
      <c r="O10" s="13" t="s">
        <v>368</v>
      </c>
      <c r="P10" s="103" t="s">
        <v>323</v>
      </c>
      <c r="Q10" s="4">
        <v>180</v>
      </c>
      <c r="R10" s="73"/>
      <c r="S10" s="39"/>
      <c r="T10" s="38"/>
      <c r="U10" s="4"/>
      <c r="V10" s="73"/>
      <c r="W10" s="13"/>
      <c r="X10" s="103"/>
      <c r="Y10" s="4"/>
      <c r="Z10" s="73"/>
    </row>
    <row r="11" spans="1:29" ht="21" customHeight="1">
      <c r="A11" s="380"/>
      <c r="B11" s="381"/>
      <c r="C11" s="39" t="s">
        <v>41</v>
      </c>
      <c r="D11" s="103"/>
      <c r="E11" s="37">
        <v>320</v>
      </c>
      <c r="F11" s="69"/>
      <c r="G11" s="14"/>
      <c r="H11" s="38"/>
      <c r="I11" s="4"/>
      <c r="J11" s="73"/>
      <c r="K11" s="13" t="s">
        <v>481</v>
      </c>
      <c r="L11" s="103"/>
      <c r="M11" s="102"/>
      <c r="N11" s="73"/>
      <c r="O11" s="13"/>
      <c r="P11" s="103"/>
      <c r="Q11" s="102"/>
      <c r="R11" s="73"/>
      <c r="S11" s="214" t="s">
        <v>488</v>
      </c>
      <c r="T11" s="38"/>
      <c r="U11" s="4"/>
      <c r="V11" s="73"/>
      <c r="W11" s="13"/>
      <c r="X11" s="103"/>
      <c r="Y11" s="4"/>
      <c r="Z11" s="73"/>
    </row>
    <row r="12" spans="1:29" ht="21" customHeight="1">
      <c r="A12" s="380"/>
      <c r="B12" s="381"/>
      <c r="C12" s="26" t="s">
        <v>519</v>
      </c>
      <c r="D12" s="139"/>
      <c r="E12" s="17"/>
      <c r="F12" s="72"/>
      <c r="G12" s="44"/>
      <c r="H12" s="93"/>
      <c r="I12" s="17"/>
      <c r="J12" s="74"/>
      <c r="K12" s="26" t="s">
        <v>567</v>
      </c>
      <c r="L12" s="139"/>
      <c r="M12" s="17"/>
      <c r="N12" s="74"/>
      <c r="O12" s="26" t="s">
        <v>483</v>
      </c>
      <c r="P12" s="139"/>
      <c r="Q12" s="17"/>
      <c r="R12" s="74"/>
      <c r="S12" s="26"/>
      <c r="T12" s="139"/>
      <c r="U12" s="104"/>
      <c r="V12" s="74"/>
      <c r="W12" s="26"/>
      <c r="X12" s="139"/>
      <c r="Y12" s="17"/>
      <c r="Z12" s="74"/>
    </row>
    <row r="13" spans="1:29" ht="21" customHeight="1">
      <c r="A13" s="382"/>
      <c r="B13" s="383"/>
      <c r="C13" s="45"/>
      <c r="D13" s="96"/>
      <c r="E13" s="46"/>
      <c r="F13" s="47"/>
      <c r="G13" s="372" t="s">
        <v>340</v>
      </c>
      <c r="H13" s="373"/>
      <c r="I13" s="46">
        <f>SUM(E6:E12,I6:I12)</f>
        <v>5270</v>
      </c>
      <c r="J13" s="75">
        <f>SUM(F6:F12,J6:J12)</f>
        <v>0</v>
      </c>
      <c r="K13" s="375" t="s">
        <v>340</v>
      </c>
      <c r="L13" s="373"/>
      <c r="M13" s="46">
        <f>SUM(M6:M12)</f>
        <v>680</v>
      </c>
      <c r="N13" s="75">
        <f>SUM(N6:N12)</f>
        <v>0</v>
      </c>
      <c r="O13" s="375" t="s">
        <v>340</v>
      </c>
      <c r="P13" s="373"/>
      <c r="Q13" s="46">
        <f>SUM(Q6:Q12)</f>
        <v>650</v>
      </c>
      <c r="R13" s="75">
        <f>SUM(R6:R12)</f>
        <v>0</v>
      </c>
      <c r="S13" s="375" t="s">
        <v>340</v>
      </c>
      <c r="T13" s="373"/>
      <c r="U13" s="46">
        <f>SUM(U6:U12)</f>
        <v>2410</v>
      </c>
      <c r="V13" s="75">
        <f>SUM(V6:V12)</f>
        <v>0</v>
      </c>
      <c r="W13" s="375" t="s">
        <v>340</v>
      </c>
      <c r="X13" s="373"/>
      <c r="Y13" s="46">
        <f>SUM(Y6:Y12)</f>
        <v>110</v>
      </c>
      <c r="Z13" s="75">
        <f>SUM(Z6:Z12)</f>
        <v>0</v>
      </c>
    </row>
    <row r="14" spans="1:29" ht="21" customHeight="1">
      <c r="A14" s="34"/>
      <c r="B14" s="34"/>
      <c r="C14" s="60" t="str">
        <f>A4&amp;"公表部数　計"</f>
        <v>宇佐市公表部数　計</v>
      </c>
      <c r="D14" s="370">
        <f>SUM(I13,M13,Q13,U13,Y13)</f>
        <v>9120</v>
      </c>
      <c r="E14" s="370"/>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78" t="s">
        <v>91</v>
      </c>
      <c r="B15" s="379"/>
      <c r="C15" s="362" t="s">
        <v>81</v>
      </c>
      <c r="D15" s="359"/>
      <c r="E15" s="360"/>
      <c r="F15" s="360"/>
      <c r="G15" s="360"/>
      <c r="H15" s="360"/>
      <c r="I15" s="360"/>
      <c r="J15" s="361"/>
      <c r="K15" s="362" t="s">
        <v>82</v>
      </c>
      <c r="L15" s="359"/>
      <c r="M15" s="360"/>
      <c r="N15" s="363"/>
      <c r="O15" s="359" t="s">
        <v>83</v>
      </c>
      <c r="P15" s="359"/>
      <c r="Q15" s="360"/>
      <c r="R15" s="361"/>
      <c r="S15" s="362" t="s">
        <v>84</v>
      </c>
      <c r="T15" s="359"/>
      <c r="U15" s="360"/>
      <c r="V15" s="363"/>
      <c r="W15" s="362" t="s">
        <v>85</v>
      </c>
      <c r="X15" s="359"/>
      <c r="Y15" s="360"/>
      <c r="Z15" s="363"/>
    </row>
    <row r="16" spans="1:29" ht="21" customHeight="1">
      <c r="A16" s="380"/>
      <c r="B16" s="381"/>
      <c r="C16" s="57" t="s">
        <v>110</v>
      </c>
      <c r="D16" s="108"/>
      <c r="E16" s="40">
        <v>610</v>
      </c>
      <c r="F16" s="168"/>
      <c r="G16" s="62" t="s">
        <v>285</v>
      </c>
      <c r="H16" s="62" t="s">
        <v>326</v>
      </c>
      <c r="I16" s="40">
        <v>470</v>
      </c>
      <c r="J16" s="167"/>
      <c r="K16" s="41" t="s">
        <v>44</v>
      </c>
      <c r="L16" s="108"/>
      <c r="M16" s="42">
        <v>400</v>
      </c>
      <c r="N16" s="86"/>
      <c r="O16" s="57" t="s">
        <v>294</v>
      </c>
      <c r="P16" s="108" t="s">
        <v>323</v>
      </c>
      <c r="Q16" s="42">
        <v>620</v>
      </c>
      <c r="R16" s="86"/>
      <c r="S16" s="41" t="s">
        <v>45</v>
      </c>
      <c r="T16" s="108"/>
      <c r="U16" s="42">
        <v>1560</v>
      </c>
      <c r="V16" s="86"/>
      <c r="W16" s="41" t="s">
        <v>46</v>
      </c>
      <c r="X16" s="108"/>
      <c r="Y16" s="42">
        <v>160</v>
      </c>
      <c r="Z16" s="82"/>
    </row>
    <row r="17" spans="1:26" ht="21" customHeight="1">
      <c r="A17" s="380"/>
      <c r="B17" s="381"/>
      <c r="C17" s="39" t="s">
        <v>43</v>
      </c>
      <c r="D17" s="103"/>
      <c r="E17" s="37">
        <v>550</v>
      </c>
      <c r="F17" s="162"/>
      <c r="G17" s="38" t="s">
        <v>286</v>
      </c>
      <c r="H17" s="38" t="s">
        <v>331</v>
      </c>
      <c r="I17" s="37">
        <v>200</v>
      </c>
      <c r="J17" s="79"/>
      <c r="K17" s="13" t="s">
        <v>47</v>
      </c>
      <c r="L17" s="103"/>
      <c r="M17" s="4">
        <v>1100</v>
      </c>
      <c r="N17" s="69"/>
      <c r="O17" s="13" t="s">
        <v>295</v>
      </c>
      <c r="P17" s="103" t="s">
        <v>462</v>
      </c>
      <c r="Q17" s="4">
        <v>650</v>
      </c>
      <c r="R17" s="69"/>
      <c r="S17" s="13" t="s">
        <v>48</v>
      </c>
      <c r="T17" s="103"/>
      <c r="U17" s="4">
        <v>1120</v>
      </c>
      <c r="V17" s="69"/>
      <c r="W17" s="13"/>
      <c r="X17" s="103"/>
      <c r="Y17" s="102"/>
      <c r="Z17" s="73"/>
    </row>
    <row r="18" spans="1:26" ht="21" customHeight="1">
      <c r="A18" s="380"/>
      <c r="B18" s="381"/>
      <c r="C18" s="39" t="s">
        <v>111</v>
      </c>
      <c r="D18" s="103"/>
      <c r="E18" s="37">
        <v>800</v>
      </c>
      <c r="F18" s="162"/>
      <c r="G18" s="38" t="s">
        <v>287</v>
      </c>
      <c r="H18" s="38" t="s">
        <v>320</v>
      </c>
      <c r="I18" s="37">
        <v>480</v>
      </c>
      <c r="J18" s="79"/>
      <c r="K18" s="13" t="s">
        <v>49</v>
      </c>
      <c r="L18" s="103"/>
      <c r="M18" s="4">
        <v>400</v>
      </c>
      <c r="N18" s="69"/>
      <c r="O18" s="13" t="s">
        <v>296</v>
      </c>
      <c r="P18" s="103" t="s">
        <v>461</v>
      </c>
      <c r="Q18" s="4">
        <v>450</v>
      </c>
      <c r="R18" s="69"/>
      <c r="S18" s="13" t="s">
        <v>50</v>
      </c>
      <c r="T18" s="103"/>
      <c r="U18" s="4">
        <v>620</v>
      </c>
      <c r="V18" s="69"/>
      <c r="W18" s="13"/>
      <c r="X18" s="103"/>
      <c r="Y18" s="4"/>
      <c r="Z18" s="73"/>
    </row>
    <row r="19" spans="1:26" ht="21" customHeight="1">
      <c r="A19" s="380"/>
      <c r="B19" s="381"/>
      <c r="C19" s="39" t="s">
        <v>291</v>
      </c>
      <c r="D19" s="103"/>
      <c r="E19" s="37">
        <v>630</v>
      </c>
      <c r="F19" s="162"/>
      <c r="G19" s="38" t="s">
        <v>288</v>
      </c>
      <c r="H19" s="38" t="s">
        <v>320</v>
      </c>
      <c r="I19" s="37">
        <v>200</v>
      </c>
      <c r="J19" s="79"/>
      <c r="K19" s="13" t="s">
        <v>291</v>
      </c>
      <c r="L19" s="103" t="s">
        <v>325</v>
      </c>
      <c r="M19" s="4">
        <v>850</v>
      </c>
      <c r="N19" s="69"/>
      <c r="O19" s="13" t="s">
        <v>297</v>
      </c>
      <c r="P19" s="103" t="s">
        <v>321</v>
      </c>
      <c r="Q19" s="4">
        <v>180</v>
      </c>
      <c r="R19" s="69"/>
      <c r="S19" s="39" t="s">
        <v>345</v>
      </c>
      <c r="T19" s="103"/>
      <c r="U19" s="4">
        <v>40</v>
      </c>
      <c r="V19" s="73"/>
      <c r="W19" s="13"/>
      <c r="X19" s="103"/>
      <c r="Y19" s="4"/>
      <c r="Z19" s="73"/>
    </row>
    <row r="20" spans="1:26" ht="21" customHeight="1">
      <c r="A20" s="380"/>
      <c r="B20" s="381"/>
      <c r="C20" s="39" t="s">
        <v>292</v>
      </c>
      <c r="D20" s="103"/>
      <c r="E20" s="37">
        <v>370</v>
      </c>
      <c r="F20" s="162"/>
      <c r="G20" s="38" t="s">
        <v>289</v>
      </c>
      <c r="H20" s="38" t="s">
        <v>320</v>
      </c>
      <c r="I20" s="37">
        <v>580</v>
      </c>
      <c r="J20" s="79"/>
      <c r="K20" s="13" t="s">
        <v>293</v>
      </c>
      <c r="L20" s="103" t="s">
        <v>325</v>
      </c>
      <c r="M20" s="4">
        <v>500</v>
      </c>
      <c r="N20" s="69"/>
      <c r="O20" s="13" t="s">
        <v>291</v>
      </c>
      <c r="P20" s="103" t="s">
        <v>323</v>
      </c>
      <c r="Q20" s="4">
        <v>200</v>
      </c>
      <c r="R20" s="69"/>
      <c r="S20" s="13" t="s">
        <v>286</v>
      </c>
      <c r="T20" s="103"/>
      <c r="U20" s="4">
        <v>40</v>
      </c>
      <c r="V20" s="73"/>
      <c r="W20" s="13"/>
      <c r="X20" s="103"/>
      <c r="Y20" s="4"/>
      <c r="Z20" s="73"/>
    </row>
    <row r="21" spans="1:26" ht="21" customHeight="1">
      <c r="A21" s="380"/>
      <c r="B21" s="381"/>
      <c r="C21" s="13"/>
      <c r="D21" s="103"/>
      <c r="E21" s="37"/>
      <c r="F21" s="69"/>
      <c r="G21" s="38" t="s">
        <v>290</v>
      </c>
      <c r="H21" s="38" t="s">
        <v>320</v>
      </c>
      <c r="I21" s="37">
        <v>530</v>
      </c>
      <c r="J21" s="79"/>
      <c r="K21" s="13"/>
      <c r="L21" s="202"/>
      <c r="M21" s="102"/>
      <c r="N21" s="69"/>
      <c r="O21" s="13"/>
      <c r="P21" s="103"/>
      <c r="Q21" s="102"/>
      <c r="R21" s="69"/>
      <c r="S21" s="13" t="s">
        <v>51</v>
      </c>
      <c r="T21" s="103"/>
      <c r="U21" s="4">
        <v>280</v>
      </c>
      <c r="V21" s="73"/>
      <c r="W21" s="13"/>
      <c r="X21" s="103"/>
      <c r="Y21" s="4"/>
      <c r="Z21" s="73"/>
    </row>
    <row r="22" spans="1:26" ht="21" customHeight="1">
      <c r="A22" s="380"/>
      <c r="B22" s="381"/>
      <c r="C22" s="26" t="s">
        <v>528</v>
      </c>
      <c r="D22" s="139"/>
      <c r="E22" s="17"/>
      <c r="F22" s="72"/>
      <c r="G22" s="44" t="s">
        <v>520</v>
      </c>
      <c r="H22" s="93"/>
      <c r="I22" s="17"/>
      <c r="J22" s="74"/>
      <c r="K22" s="13" t="s">
        <v>445</v>
      </c>
      <c r="L22" s="202" t="s">
        <v>446</v>
      </c>
      <c r="M22" s="17"/>
      <c r="N22" s="74"/>
      <c r="O22" s="26"/>
      <c r="P22" s="139"/>
      <c r="Q22" s="17"/>
      <c r="R22" s="74"/>
      <c r="S22" s="26"/>
      <c r="T22" s="139"/>
      <c r="U22" s="17"/>
      <c r="V22" s="74"/>
      <c r="W22" s="26"/>
      <c r="X22" s="139"/>
      <c r="Y22" s="17"/>
      <c r="Z22" s="74"/>
    </row>
    <row r="23" spans="1:26" ht="21" customHeight="1">
      <c r="A23" s="382"/>
      <c r="B23" s="383"/>
      <c r="C23" s="45"/>
      <c r="D23" s="96"/>
      <c r="E23" s="46"/>
      <c r="F23" s="47"/>
      <c r="G23" s="372" t="s">
        <v>340</v>
      </c>
      <c r="H23" s="373"/>
      <c r="I23" s="46">
        <f>SUM(E16:E22,I16:I22)</f>
        <v>5420</v>
      </c>
      <c r="J23" s="75">
        <f>SUM(F16:F22,J16:J22)</f>
        <v>0</v>
      </c>
      <c r="K23" s="375" t="s">
        <v>340</v>
      </c>
      <c r="L23" s="373"/>
      <c r="M23" s="46">
        <f>SUM(M16:M22)</f>
        <v>3250</v>
      </c>
      <c r="N23" s="75">
        <f>SUM(N16:N22)</f>
        <v>0</v>
      </c>
      <c r="O23" s="375" t="s">
        <v>340</v>
      </c>
      <c r="P23" s="373"/>
      <c r="Q23" s="46">
        <f>SUM(Q16:Q22)</f>
        <v>2100</v>
      </c>
      <c r="R23" s="75">
        <f>SUM(R16:R22)</f>
        <v>0</v>
      </c>
      <c r="S23" s="375" t="s">
        <v>340</v>
      </c>
      <c r="T23" s="373"/>
      <c r="U23" s="46">
        <f>SUM(U16:U22)</f>
        <v>3660</v>
      </c>
      <c r="V23" s="75">
        <f>SUM(V16:V22)</f>
        <v>0</v>
      </c>
      <c r="W23" s="375" t="s">
        <v>340</v>
      </c>
      <c r="X23" s="373"/>
      <c r="Y23" s="46">
        <f>SUM(Y16:Y22)</f>
        <v>160</v>
      </c>
      <c r="Z23" s="75">
        <f>SUM(Z16:Z22)</f>
        <v>0</v>
      </c>
    </row>
    <row r="24" spans="1:26" ht="21" customHeight="1">
      <c r="A24" s="35"/>
      <c r="B24" s="35"/>
      <c r="C24" s="58" t="str">
        <f>A15&amp;"公表部数　計"</f>
        <v>中津市公表部数　計</v>
      </c>
      <c r="D24" s="370">
        <f>SUM(I23,M23,Q23,U23,Y23)</f>
        <v>14590</v>
      </c>
      <c r="E24" s="370"/>
      <c r="F24" s="200" t="s">
        <v>87</v>
      </c>
      <c r="G24" s="31"/>
      <c r="H24" s="31"/>
      <c r="I24" s="200"/>
      <c r="J24" s="200"/>
      <c r="K24" s="31"/>
      <c r="L24" s="31"/>
      <c r="M24" s="200"/>
      <c r="N24" s="200"/>
      <c r="O24" s="31"/>
      <c r="P24" s="31"/>
      <c r="Q24" s="200"/>
      <c r="R24" s="200"/>
      <c r="S24" s="31"/>
      <c r="T24" s="31"/>
      <c r="U24" s="200"/>
      <c r="V24" s="21" t="str">
        <f>A15&amp;"　計"</f>
        <v>中津市　計</v>
      </c>
      <c r="W24" s="71">
        <f>SUM(J23,N23,R23,V23,Z23)</f>
        <v>0</v>
      </c>
      <c r="X24" s="71"/>
      <c r="Y24" s="22" t="s">
        <v>87</v>
      </c>
      <c r="Z24" s="21" t="str">
        <f>COUNT(F16:F22,J16:J22,N16:N22,R16:R22,V16:V22,Z16:Z22)&amp;"エリア"</f>
        <v>0エリア</v>
      </c>
    </row>
    <row r="25" spans="1:26" ht="21" customHeight="1">
      <c r="A25" s="378" t="s">
        <v>89</v>
      </c>
      <c r="B25" s="379"/>
      <c r="C25" s="362" t="s">
        <v>81</v>
      </c>
      <c r="D25" s="359"/>
      <c r="E25" s="360"/>
      <c r="F25" s="360"/>
      <c r="G25" s="360"/>
      <c r="H25" s="360"/>
      <c r="I25" s="360"/>
      <c r="J25" s="361"/>
      <c r="K25" s="362" t="s">
        <v>82</v>
      </c>
      <c r="L25" s="359"/>
      <c r="M25" s="360"/>
      <c r="N25" s="363"/>
      <c r="O25" s="359" t="s">
        <v>83</v>
      </c>
      <c r="P25" s="359"/>
      <c r="Q25" s="360"/>
      <c r="R25" s="361"/>
      <c r="S25" s="362" t="s">
        <v>84</v>
      </c>
      <c r="T25" s="359"/>
      <c r="U25" s="360"/>
      <c r="V25" s="363"/>
      <c r="W25" s="362" t="s">
        <v>85</v>
      </c>
      <c r="X25" s="359"/>
      <c r="Y25" s="360"/>
      <c r="Z25" s="363"/>
    </row>
    <row r="26" spans="1:26" ht="21" customHeight="1">
      <c r="A26" s="380"/>
      <c r="B26" s="381"/>
      <c r="C26" s="41" t="s">
        <v>299</v>
      </c>
      <c r="D26" s="108" t="s">
        <v>321</v>
      </c>
      <c r="E26" s="42">
        <v>1360</v>
      </c>
      <c r="F26" s="168"/>
      <c r="G26" s="43"/>
      <c r="H26" s="62"/>
      <c r="I26" s="40"/>
      <c r="J26" s="82"/>
      <c r="K26" s="41" t="s">
        <v>298</v>
      </c>
      <c r="L26" s="108"/>
      <c r="M26" s="42">
        <v>200</v>
      </c>
      <c r="N26" s="82"/>
      <c r="O26" s="41" t="s">
        <v>434</v>
      </c>
      <c r="P26" s="108" t="s">
        <v>322</v>
      </c>
      <c r="Q26" s="42">
        <v>90</v>
      </c>
      <c r="R26" s="82"/>
      <c r="S26" s="41" t="s">
        <v>52</v>
      </c>
      <c r="T26" s="108"/>
      <c r="U26" s="42">
        <v>1650</v>
      </c>
      <c r="V26" s="82"/>
      <c r="W26" s="41" t="s">
        <v>52</v>
      </c>
      <c r="X26" s="108"/>
      <c r="Y26" s="42">
        <v>80</v>
      </c>
      <c r="Z26" s="82"/>
    </row>
    <row r="27" spans="1:26" ht="21" customHeight="1">
      <c r="A27" s="380"/>
      <c r="B27" s="381"/>
      <c r="C27" s="13" t="s">
        <v>300</v>
      </c>
      <c r="D27" s="103" t="s">
        <v>333</v>
      </c>
      <c r="E27" s="4">
        <v>210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80"/>
      <c r="B28" s="381"/>
      <c r="C28" s="13" t="s">
        <v>301</v>
      </c>
      <c r="D28" s="103" t="s">
        <v>333</v>
      </c>
      <c r="E28" s="4">
        <v>220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80"/>
      <c r="B29" s="381"/>
      <c r="C29" s="13" t="s">
        <v>302</v>
      </c>
      <c r="D29" s="103" t="s">
        <v>331</v>
      </c>
      <c r="E29" s="4">
        <v>700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380"/>
      <c r="B30" s="381"/>
      <c r="C30" s="13" t="s">
        <v>303</v>
      </c>
      <c r="D30" s="103" t="s">
        <v>326</v>
      </c>
      <c r="E30" s="4">
        <v>630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380"/>
      <c r="B31" s="381"/>
      <c r="C31" s="26" t="s">
        <v>523</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82"/>
      <c r="B32" s="383"/>
      <c r="C32" s="45"/>
      <c r="D32" s="96"/>
      <c r="E32" s="46"/>
      <c r="F32" s="47"/>
      <c r="G32" s="372" t="s">
        <v>340</v>
      </c>
      <c r="H32" s="373"/>
      <c r="I32" s="46">
        <f>SUM(E26:E31,I26:I31)</f>
        <v>3120</v>
      </c>
      <c r="J32" s="75">
        <f>SUM(F26:F31,J26:J31)</f>
        <v>0</v>
      </c>
      <c r="K32" s="375" t="s">
        <v>340</v>
      </c>
      <c r="L32" s="373"/>
      <c r="M32" s="46">
        <f>SUM(M26:M31)</f>
        <v>200</v>
      </c>
      <c r="N32" s="75">
        <f>SUM(N26:N31)</f>
        <v>0</v>
      </c>
      <c r="O32" s="375" t="s">
        <v>340</v>
      </c>
      <c r="P32" s="373"/>
      <c r="Q32" s="46">
        <f>SUM(Q26:Q31)</f>
        <v>90</v>
      </c>
      <c r="R32" s="75">
        <f>SUM(R26:R31)</f>
        <v>0</v>
      </c>
      <c r="S32" s="375" t="s">
        <v>340</v>
      </c>
      <c r="T32" s="373"/>
      <c r="U32" s="46">
        <f>SUM(U26:U31)</f>
        <v>1800</v>
      </c>
      <c r="V32" s="75">
        <f>SUM(V26:V31)</f>
        <v>0</v>
      </c>
      <c r="W32" s="375" t="s">
        <v>340</v>
      </c>
      <c r="X32" s="373"/>
      <c r="Y32" s="46">
        <f>SUM(Y26:Y31)</f>
        <v>80</v>
      </c>
      <c r="Z32" s="75">
        <f>SUM(Z26:Z31)</f>
        <v>0</v>
      </c>
    </row>
    <row r="33" spans="1:29" ht="21" customHeight="1">
      <c r="A33" s="51"/>
      <c r="B33" s="51"/>
      <c r="C33" s="89" t="str">
        <f>A25&amp;"公表部数　計"</f>
        <v>豊後高田市公表部数　計</v>
      </c>
      <c r="D33" s="371">
        <f>SUM(I32,M32,Q32,U32,Y32)</f>
        <v>5290</v>
      </c>
      <c r="E33" s="371"/>
      <c r="F33" s="200" t="s">
        <v>87</v>
      </c>
      <c r="G33" s="31"/>
      <c r="H33" s="31"/>
      <c r="I33" s="200"/>
      <c r="J33" s="200"/>
      <c r="K33" s="31"/>
      <c r="L33" s="31"/>
      <c r="M33" s="200"/>
      <c r="N33" s="200"/>
      <c r="O33" s="31"/>
      <c r="P33" s="31"/>
      <c r="Q33" s="200"/>
      <c r="R33" s="200"/>
      <c r="S33" s="31"/>
      <c r="T33" s="31"/>
      <c r="U33" s="200"/>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c r="AB35" s="20"/>
      <c r="AC35" s="24"/>
    </row>
    <row r="36" spans="1:29" ht="21" customHeight="1">
      <c r="A36" s="91" t="s">
        <v>507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56">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23:X23"/>
    <mergeCell ref="W32:X32"/>
    <mergeCell ref="W25:Z25"/>
    <mergeCell ref="O25:R25"/>
    <mergeCell ref="S25:V25"/>
    <mergeCell ref="O32:P32"/>
    <mergeCell ref="S32:T32"/>
    <mergeCell ref="S23:T23"/>
    <mergeCell ref="O23:P2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activeCell="H21" sqref="H2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35" t="s">
        <v>15</v>
      </c>
      <c r="B1" s="336"/>
      <c r="C1" s="336"/>
      <c r="D1" s="336"/>
      <c r="E1" s="336"/>
      <c r="F1" s="345" t="s">
        <v>16</v>
      </c>
      <c r="G1" s="346"/>
      <c r="H1" s="347"/>
      <c r="I1" s="339" t="s">
        <v>17</v>
      </c>
      <c r="J1" s="339"/>
      <c r="K1" s="210" t="s">
        <v>0</v>
      </c>
      <c r="L1" s="345" t="s">
        <v>18</v>
      </c>
      <c r="M1" s="346"/>
      <c r="N1" s="346"/>
      <c r="O1" s="347"/>
      <c r="P1" s="345" t="s">
        <v>19</v>
      </c>
      <c r="Q1" s="346"/>
      <c r="R1" s="346"/>
      <c r="S1" s="347"/>
      <c r="T1" s="345" t="s">
        <v>20</v>
      </c>
      <c r="U1" s="346"/>
      <c r="V1" s="347"/>
      <c r="W1" s="339" t="s">
        <v>21</v>
      </c>
      <c r="X1" s="339"/>
      <c r="Y1" s="339"/>
      <c r="Z1" s="109" t="s">
        <v>22</v>
      </c>
    </row>
    <row r="2" spans="1:29" s="6" customFormat="1" ht="24.95" customHeight="1">
      <c r="A2" s="337"/>
      <c r="B2" s="338"/>
      <c r="C2" s="338"/>
      <c r="D2" s="338"/>
      <c r="E2" s="338"/>
      <c r="F2" s="342">
        <f>SUM(大分市:玖珠郡・日田市!I2:J2)</f>
        <v>0</v>
      </c>
      <c r="G2" s="343"/>
      <c r="H2" s="344"/>
      <c r="I2" s="350">
        <f>SUM(W17,W31)</f>
        <v>0</v>
      </c>
      <c r="J2" s="350"/>
      <c r="K2" s="209"/>
      <c r="L2" s="340"/>
      <c r="M2" s="349"/>
      <c r="N2" s="349"/>
      <c r="O2" s="341"/>
      <c r="P2" s="340"/>
      <c r="Q2" s="349"/>
      <c r="R2" s="349"/>
      <c r="S2" s="341"/>
      <c r="T2" s="340"/>
      <c r="U2" s="349"/>
      <c r="V2" s="341"/>
      <c r="W2" s="350"/>
      <c r="X2" s="350"/>
      <c r="Y2" s="350"/>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78" t="s">
        <v>88</v>
      </c>
      <c r="B4" s="379"/>
      <c r="C4" s="362" t="s">
        <v>81</v>
      </c>
      <c r="D4" s="359"/>
      <c r="E4" s="360"/>
      <c r="F4" s="360"/>
      <c r="G4" s="360"/>
      <c r="H4" s="360"/>
      <c r="I4" s="360"/>
      <c r="J4" s="361"/>
      <c r="K4" s="362" t="s">
        <v>82</v>
      </c>
      <c r="L4" s="359"/>
      <c r="M4" s="360"/>
      <c r="N4" s="363"/>
      <c r="O4" s="359" t="s">
        <v>83</v>
      </c>
      <c r="P4" s="359"/>
      <c r="Q4" s="360"/>
      <c r="R4" s="361"/>
      <c r="S4" s="362" t="s">
        <v>84</v>
      </c>
      <c r="T4" s="359"/>
      <c r="U4" s="360"/>
      <c r="V4" s="363"/>
      <c r="W4" s="362" t="s">
        <v>85</v>
      </c>
      <c r="X4" s="359"/>
      <c r="Y4" s="360"/>
      <c r="Z4" s="363"/>
    </row>
    <row r="5" spans="1:29" s="5" customFormat="1" ht="21" customHeight="1">
      <c r="A5" s="380"/>
      <c r="B5" s="381"/>
      <c r="C5" s="326" t="s">
        <v>342</v>
      </c>
      <c r="D5" s="327"/>
      <c r="E5" s="52" t="s">
        <v>102</v>
      </c>
      <c r="F5" s="52" t="s">
        <v>103</v>
      </c>
      <c r="G5" s="367" t="s">
        <v>342</v>
      </c>
      <c r="H5" s="327"/>
      <c r="I5" s="52" t="s">
        <v>102</v>
      </c>
      <c r="J5" s="52" t="s">
        <v>103</v>
      </c>
      <c r="K5" s="326" t="s">
        <v>342</v>
      </c>
      <c r="L5" s="327"/>
      <c r="M5" s="52" t="s">
        <v>102</v>
      </c>
      <c r="N5" s="52" t="s">
        <v>103</v>
      </c>
      <c r="O5" s="326" t="s">
        <v>342</v>
      </c>
      <c r="P5" s="327"/>
      <c r="Q5" s="52" t="s">
        <v>102</v>
      </c>
      <c r="R5" s="52" t="s">
        <v>103</v>
      </c>
      <c r="S5" s="326" t="s">
        <v>342</v>
      </c>
      <c r="T5" s="327"/>
      <c r="U5" s="52" t="s">
        <v>102</v>
      </c>
      <c r="V5" s="52" t="s">
        <v>103</v>
      </c>
      <c r="W5" s="326" t="s">
        <v>342</v>
      </c>
      <c r="X5" s="327"/>
      <c r="Y5" s="52" t="s">
        <v>102</v>
      </c>
      <c r="Z5" s="53" t="s">
        <v>103</v>
      </c>
    </row>
    <row r="6" spans="1:29" ht="21" customHeight="1">
      <c r="A6" s="380"/>
      <c r="B6" s="381"/>
      <c r="C6" s="13" t="s">
        <v>306</v>
      </c>
      <c r="D6" s="103" t="s">
        <v>315</v>
      </c>
      <c r="E6" s="4">
        <v>590</v>
      </c>
      <c r="F6" s="162"/>
      <c r="G6" s="14"/>
      <c r="H6" s="38"/>
      <c r="I6" s="4"/>
      <c r="J6" s="73"/>
      <c r="K6" s="13"/>
      <c r="L6" s="103"/>
      <c r="M6" s="4"/>
      <c r="N6" s="73"/>
      <c r="O6" s="13"/>
      <c r="P6" s="103"/>
      <c r="Q6" s="4"/>
      <c r="R6" s="73"/>
      <c r="S6" s="13"/>
      <c r="T6" s="103"/>
      <c r="U6" s="102"/>
      <c r="V6" s="73"/>
      <c r="W6" s="13"/>
      <c r="X6" s="103"/>
      <c r="Y6" s="4"/>
      <c r="Z6" s="73"/>
    </row>
    <row r="7" spans="1:29" ht="21" customHeight="1">
      <c r="A7" s="380"/>
      <c r="B7" s="381"/>
      <c r="C7" s="13" t="s">
        <v>307</v>
      </c>
      <c r="D7" s="103" t="s">
        <v>315</v>
      </c>
      <c r="E7" s="4">
        <v>1060</v>
      </c>
      <c r="F7" s="162"/>
      <c r="G7" s="14"/>
      <c r="H7" s="38"/>
      <c r="I7" s="4"/>
      <c r="J7" s="73"/>
      <c r="K7" s="13"/>
      <c r="L7" s="103"/>
      <c r="M7" s="4"/>
      <c r="N7" s="73"/>
      <c r="O7" s="13"/>
      <c r="P7" s="103"/>
      <c r="Q7" s="4"/>
      <c r="R7" s="73"/>
      <c r="S7" s="13"/>
      <c r="T7" s="103"/>
      <c r="U7" s="4"/>
      <c r="V7" s="73"/>
      <c r="W7" s="39"/>
      <c r="X7" s="103"/>
      <c r="Y7" s="4"/>
      <c r="Z7" s="73"/>
    </row>
    <row r="8" spans="1:29" ht="21" customHeight="1">
      <c r="A8" s="380"/>
      <c r="B8" s="381"/>
      <c r="C8" s="13" t="s">
        <v>308</v>
      </c>
      <c r="D8" s="103" t="s">
        <v>315</v>
      </c>
      <c r="E8" s="37">
        <v>1580</v>
      </c>
      <c r="F8" s="162"/>
      <c r="G8" s="14"/>
      <c r="H8" s="38"/>
      <c r="I8" s="4"/>
      <c r="J8" s="73"/>
      <c r="K8" s="13"/>
      <c r="L8" s="103"/>
      <c r="M8" s="4"/>
      <c r="N8" s="73"/>
      <c r="O8" s="13"/>
      <c r="P8" s="103"/>
      <c r="Q8" s="4"/>
      <c r="R8" s="73"/>
      <c r="S8" s="13"/>
      <c r="T8" s="103"/>
      <c r="U8" s="4"/>
      <c r="V8" s="73"/>
      <c r="W8" s="39"/>
      <c r="X8" s="103"/>
      <c r="Y8" s="4"/>
      <c r="Z8" s="73"/>
    </row>
    <row r="9" spans="1:29" ht="21" customHeight="1">
      <c r="A9" s="380"/>
      <c r="B9" s="381"/>
      <c r="C9" s="13" t="s">
        <v>367</v>
      </c>
      <c r="D9" s="103" t="s">
        <v>560</v>
      </c>
      <c r="E9" s="37">
        <v>60</v>
      </c>
      <c r="F9" s="162"/>
      <c r="G9" s="14"/>
      <c r="H9" s="38"/>
      <c r="I9" s="4"/>
      <c r="J9" s="73"/>
      <c r="K9" s="13"/>
      <c r="L9" s="103"/>
      <c r="M9" s="4"/>
      <c r="N9" s="73"/>
      <c r="O9" s="13"/>
      <c r="P9" s="103"/>
      <c r="Q9" s="4"/>
      <c r="R9" s="73"/>
      <c r="S9" s="13"/>
      <c r="T9" s="103"/>
      <c r="U9" s="4"/>
      <c r="V9" s="73"/>
      <c r="W9" s="39"/>
      <c r="X9" s="103"/>
      <c r="Y9" s="4"/>
      <c r="Z9" s="73"/>
    </row>
    <row r="10" spans="1:29" ht="21" customHeight="1">
      <c r="A10" s="380"/>
      <c r="B10" s="381"/>
      <c r="C10" s="13" t="s">
        <v>309</v>
      </c>
      <c r="D10" s="103" t="s">
        <v>485</v>
      </c>
      <c r="E10" s="37">
        <v>480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380"/>
      <c r="B11" s="381"/>
      <c r="C11" s="13" t="s">
        <v>310</v>
      </c>
      <c r="D11" s="103" t="s">
        <v>315</v>
      </c>
      <c r="E11" s="37">
        <v>740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380"/>
      <c r="B12" s="381"/>
      <c r="C12" s="13" t="s">
        <v>311</v>
      </c>
      <c r="D12" s="103" t="s">
        <v>315</v>
      </c>
      <c r="E12" s="37">
        <v>350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380"/>
      <c r="B13" s="381"/>
      <c r="C13" s="236"/>
      <c r="D13" s="103"/>
      <c r="E13" s="37"/>
      <c r="F13" s="162"/>
      <c r="G13" s="14"/>
      <c r="H13" s="38"/>
      <c r="I13" s="4"/>
      <c r="J13" s="73"/>
      <c r="K13" s="13"/>
      <c r="L13" s="103"/>
      <c r="M13" s="4"/>
      <c r="N13" s="73"/>
      <c r="O13" s="13"/>
      <c r="P13" s="103"/>
      <c r="Q13" s="4"/>
      <c r="R13" s="73"/>
      <c r="S13" s="13"/>
      <c r="T13" s="103"/>
      <c r="U13" s="4"/>
      <c r="V13" s="73"/>
      <c r="W13" s="13"/>
      <c r="X13" s="103"/>
      <c r="Y13" s="4"/>
      <c r="Z13" s="73"/>
    </row>
    <row r="14" spans="1:29" ht="21" customHeight="1">
      <c r="A14" s="380"/>
      <c r="B14" s="381"/>
      <c r="C14" s="236" t="s">
        <v>570</v>
      </c>
      <c r="D14" s="103"/>
      <c r="E14" s="37"/>
      <c r="F14" s="162"/>
      <c r="G14" s="14"/>
      <c r="H14" s="38"/>
      <c r="I14" s="4"/>
      <c r="J14" s="73"/>
      <c r="K14" s="13"/>
      <c r="L14" s="103"/>
      <c r="M14" s="4"/>
      <c r="N14" s="73"/>
      <c r="O14" s="13"/>
      <c r="P14" s="103"/>
      <c r="Q14" s="4"/>
      <c r="R14" s="73"/>
      <c r="S14" s="13"/>
      <c r="T14" s="103"/>
      <c r="U14" s="4"/>
      <c r="V14" s="73"/>
      <c r="W14" s="13"/>
      <c r="X14" s="103"/>
      <c r="Y14" s="4"/>
      <c r="Z14" s="73"/>
    </row>
    <row r="15" spans="1:29" ht="21" customHeight="1">
      <c r="A15" s="380"/>
      <c r="B15" s="381"/>
      <c r="C15" s="279"/>
      <c r="D15" s="139"/>
      <c r="E15" s="36"/>
      <c r="F15" s="169"/>
      <c r="G15" s="44"/>
      <c r="H15" s="93"/>
      <c r="I15" s="17"/>
      <c r="J15" s="74"/>
      <c r="K15" s="26"/>
      <c r="L15" s="139"/>
      <c r="M15" s="17"/>
      <c r="N15" s="74"/>
      <c r="O15" s="26"/>
      <c r="P15" s="139"/>
      <c r="Q15" s="17"/>
      <c r="R15" s="74"/>
      <c r="S15" s="26"/>
      <c r="T15" s="139"/>
      <c r="U15" s="17"/>
      <c r="V15" s="74"/>
      <c r="W15" s="26"/>
      <c r="X15" s="139"/>
      <c r="Y15" s="17"/>
      <c r="Z15" s="74"/>
    </row>
    <row r="16" spans="1:29" ht="21" customHeight="1">
      <c r="A16" s="382"/>
      <c r="B16" s="383"/>
      <c r="C16" s="45"/>
      <c r="D16" s="96"/>
      <c r="E16" s="46"/>
      <c r="F16" s="47"/>
      <c r="G16" s="244" t="s">
        <v>24</v>
      </c>
      <c r="H16" s="244"/>
      <c r="I16" s="46">
        <f>SUM(E6:E15,I6:I15)</f>
        <v>4860</v>
      </c>
      <c r="J16" s="75">
        <f>SUM(F6:F15,J6:J15)</f>
        <v>0</v>
      </c>
      <c r="K16" s="244" t="s">
        <v>24</v>
      </c>
      <c r="L16" s="244"/>
      <c r="M16" s="46">
        <f>SUM(M6:M15)</f>
        <v>0</v>
      </c>
      <c r="N16" s="75">
        <f>SUM(N6:N15)</f>
        <v>0</v>
      </c>
      <c r="O16" s="244" t="s">
        <v>24</v>
      </c>
      <c r="P16" s="244"/>
      <c r="Q16" s="46">
        <f>SUM(Q6:Q15)</f>
        <v>0</v>
      </c>
      <c r="R16" s="75">
        <f>SUM(R6:R15)</f>
        <v>0</v>
      </c>
      <c r="S16" s="244" t="s">
        <v>24</v>
      </c>
      <c r="T16" s="244"/>
      <c r="U16" s="46">
        <f>SUM(U6:U15)</f>
        <v>0</v>
      </c>
      <c r="V16" s="75">
        <f>SUM(V6:V15)</f>
        <v>0</v>
      </c>
      <c r="W16" s="244" t="s">
        <v>24</v>
      </c>
      <c r="X16" s="244"/>
      <c r="Y16" s="46">
        <f>SUM(Y6:Y15)</f>
        <v>0</v>
      </c>
      <c r="Z16" s="75">
        <f>SUM(Z6:Z15)</f>
        <v>0</v>
      </c>
    </row>
    <row r="17" spans="1:26" ht="21" customHeight="1">
      <c r="A17" s="34"/>
      <c r="B17" s="34"/>
      <c r="C17" s="60" t="str">
        <f>A4&amp;"公表部数　計"</f>
        <v>玖珠郡公表部数　計</v>
      </c>
      <c r="D17" s="370">
        <f>SUM(I16,M16,Q16,U16,Y16)</f>
        <v>4860</v>
      </c>
      <c r="E17" s="370"/>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78" t="s">
        <v>128</v>
      </c>
      <c r="B18" s="379"/>
      <c r="C18" s="362" t="s">
        <v>81</v>
      </c>
      <c r="D18" s="359"/>
      <c r="E18" s="360"/>
      <c r="F18" s="360"/>
      <c r="G18" s="360"/>
      <c r="H18" s="360"/>
      <c r="I18" s="360"/>
      <c r="J18" s="361"/>
      <c r="K18" s="362" t="s">
        <v>82</v>
      </c>
      <c r="L18" s="359"/>
      <c r="M18" s="360"/>
      <c r="N18" s="363"/>
      <c r="O18" s="359" t="s">
        <v>83</v>
      </c>
      <c r="P18" s="359"/>
      <c r="Q18" s="360"/>
      <c r="R18" s="361"/>
      <c r="S18" s="362" t="s">
        <v>84</v>
      </c>
      <c r="T18" s="359"/>
      <c r="U18" s="360"/>
      <c r="V18" s="363"/>
      <c r="W18" s="362" t="s">
        <v>85</v>
      </c>
      <c r="X18" s="359"/>
      <c r="Y18" s="360"/>
      <c r="Z18" s="363"/>
    </row>
    <row r="19" spans="1:26" ht="21" customHeight="1">
      <c r="A19" s="380"/>
      <c r="B19" s="381"/>
      <c r="C19" s="41" t="s">
        <v>55</v>
      </c>
      <c r="D19" s="108"/>
      <c r="E19" s="40">
        <v>920</v>
      </c>
      <c r="F19" s="168"/>
      <c r="G19" s="43"/>
      <c r="H19" s="62"/>
      <c r="I19" s="42"/>
      <c r="J19" s="82"/>
      <c r="K19" s="13" t="s">
        <v>55</v>
      </c>
      <c r="L19" s="103"/>
      <c r="M19" s="4">
        <v>580</v>
      </c>
      <c r="N19" s="73"/>
      <c r="O19" s="202" t="s">
        <v>304</v>
      </c>
      <c r="P19" s="103" t="s">
        <v>317</v>
      </c>
      <c r="Q19" s="4">
        <v>250</v>
      </c>
      <c r="R19" s="73"/>
      <c r="S19" s="13" t="s">
        <v>55</v>
      </c>
      <c r="T19" s="103"/>
      <c r="U19" s="4">
        <v>1670</v>
      </c>
      <c r="V19" s="73"/>
      <c r="W19" s="13" t="s">
        <v>304</v>
      </c>
      <c r="X19" s="103" t="s">
        <v>318</v>
      </c>
      <c r="Y19" s="4">
        <v>7000</v>
      </c>
      <c r="Z19" s="73"/>
    </row>
    <row r="20" spans="1:26" ht="21" customHeight="1">
      <c r="A20" s="380"/>
      <c r="B20" s="381"/>
      <c r="C20" s="13" t="s">
        <v>581</v>
      </c>
      <c r="D20" s="103" t="s">
        <v>316</v>
      </c>
      <c r="E20" s="37">
        <v>310</v>
      </c>
      <c r="F20" s="94"/>
      <c r="G20" s="14"/>
      <c r="H20" s="4"/>
      <c r="I20" s="4"/>
      <c r="J20" s="73"/>
      <c r="K20" s="13"/>
      <c r="L20" s="103"/>
      <c r="M20" s="4">
        <v>0</v>
      </c>
      <c r="N20" s="73"/>
      <c r="O20" s="202"/>
      <c r="P20" s="103"/>
      <c r="Q20" s="4"/>
      <c r="R20" s="73"/>
      <c r="S20" s="13" t="s">
        <v>58</v>
      </c>
      <c r="T20" s="103"/>
      <c r="U20" s="4">
        <v>1490</v>
      </c>
      <c r="V20" s="73"/>
      <c r="W20" s="13"/>
      <c r="X20" s="103"/>
      <c r="Y20" s="4"/>
      <c r="Z20" s="73"/>
    </row>
    <row r="21" spans="1:26" ht="21" customHeight="1">
      <c r="A21" s="380"/>
      <c r="B21" s="381"/>
      <c r="C21" s="13" t="s">
        <v>305</v>
      </c>
      <c r="D21" s="103" t="s">
        <v>316</v>
      </c>
      <c r="E21" s="37">
        <v>130</v>
      </c>
      <c r="F21" s="94"/>
      <c r="G21" s="14"/>
      <c r="H21" s="4"/>
      <c r="I21" s="4"/>
      <c r="J21" s="73"/>
      <c r="K21" s="13"/>
      <c r="L21" s="103"/>
      <c r="M21" s="4"/>
      <c r="N21" s="73"/>
      <c r="O21" s="202"/>
      <c r="P21" s="103"/>
      <c r="Q21" s="4"/>
      <c r="R21" s="73"/>
      <c r="S21" s="13"/>
      <c r="T21" s="103"/>
      <c r="U21" s="4"/>
      <c r="V21" s="73"/>
      <c r="W21" s="13"/>
      <c r="X21" s="103"/>
      <c r="Y21" s="4"/>
      <c r="Z21" s="73"/>
    </row>
    <row r="22" spans="1:26" ht="21" customHeight="1">
      <c r="A22" s="380"/>
      <c r="B22" s="381"/>
      <c r="C22" s="13"/>
      <c r="D22" s="204"/>
      <c r="E22" s="207"/>
      <c r="F22" s="94"/>
      <c r="G22" s="14"/>
      <c r="H22" s="103"/>
      <c r="I22" s="4"/>
      <c r="J22" s="73"/>
      <c r="K22" s="13"/>
      <c r="L22" s="103"/>
      <c r="M22" s="4"/>
      <c r="N22" s="73"/>
      <c r="O22" s="202"/>
      <c r="P22" s="103"/>
      <c r="Q22" s="4"/>
      <c r="R22" s="73"/>
      <c r="S22" s="13"/>
      <c r="T22" s="103"/>
      <c r="U22" s="4"/>
      <c r="V22" s="73"/>
      <c r="W22" s="13"/>
      <c r="X22" s="103"/>
      <c r="Y22" s="4"/>
      <c r="Z22" s="73"/>
    </row>
    <row r="23" spans="1:26" ht="21" customHeight="1">
      <c r="A23" s="380"/>
      <c r="B23" s="381"/>
      <c r="C23" s="13" t="s">
        <v>582</v>
      </c>
      <c r="D23" s="285" t="s">
        <v>583</v>
      </c>
      <c r="E23" s="37"/>
      <c r="F23" s="162"/>
      <c r="G23" s="14"/>
      <c r="H23" s="38"/>
      <c r="I23" s="4"/>
      <c r="J23" s="73"/>
      <c r="K23" s="13"/>
      <c r="L23" s="103"/>
      <c r="M23" s="4"/>
      <c r="N23" s="73"/>
      <c r="O23" s="202"/>
      <c r="P23" s="103"/>
      <c r="Q23" s="4"/>
      <c r="R23" s="73"/>
      <c r="S23" s="13"/>
      <c r="T23" s="103"/>
      <c r="U23" s="4"/>
      <c r="V23" s="73"/>
      <c r="W23" s="13"/>
      <c r="X23" s="103"/>
      <c r="Y23" s="4"/>
      <c r="Z23" s="73"/>
    </row>
    <row r="24" spans="1:26" ht="21" customHeight="1">
      <c r="A24" s="380"/>
      <c r="B24" s="381"/>
      <c r="C24" s="13" t="s">
        <v>465</v>
      </c>
      <c r="D24" s="204"/>
      <c r="E24" s="37"/>
      <c r="F24" s="162"/>
      <c r="G24" s="14"/>
      <c r="H24" s="38"/>
      <c r="I24" s="4"/>
      <c r="J24" s="73"/>
      <c r="K24" s="13"/>
      <c r="L24" s="103"/>
      <c r="M24" s="4"/>
      <c r="N24" s="73"/>
      <c r="O24" s="202"/>
      <c r="P24" s="103"/>
      <c r="Q24" s="4"/>
      <c r="R24" s="73"/>
      <c r="S24" s="13"/>
      <c r="T24" s="103"/>
      <c r="U24" s="4"/>
      <c r="V24" s="73"/>
      <c r="W24" s="13"/>
      <c r="X24" s="103"/>
      <c r="Y24" s="4"/>
      <c r="Z24" s="73"/>
    </row>
    <row r="25" spans="1:26" ht="21" customHeight="1">
      <c r="A25" s="380"/>
      <c r="B25" s="381"/>
      <c r="C25" s="13" t="s">
        <v>579</v>
      </c>
      <c r="D25" s="103"/>
      <c r="E25" s="37"/>
      <c r="F25" s="162"/>
      <c r="G25" s="14"/>
      <c r="H25" s="38"/>
      <c r="I25" s="4"/>
      <c r="J25" s="73"/>
      <c r="K25" s="13"/>
      <c r="L25" s="103"/>
      <c r="M25" s="4"/>
      <c r="N25" s="73"/>
      <c r="O25" s="202"/>
      <c r="P25" s="103"/>
      <c r="Q25" s="4"/>
      <c r="R25" s="73"/>
      <c r="S25" s="13"/>
      <c r="T25" s="103"/>
      <c r="U25" s="4"/>
      <c r="V25" s="73"/>
      <c r="W25" s="13"/>
      <c r="X25" s="103"/>
      <c r="Y25" s="4"/>
      <c r="Z25" s="73"/>
    </row>
    <row r="26" spans="1:26" ht="21" customHeight="1">
      <c r="A26" s="380"/>
      <c r="B26" s="381"/>
      <c r="C26" s="13" t="s">
        <v>101</v>
      </c>
      <c r="D26" s="204" t="s">
        <v>577</v>
      </c>
      <c r="E26" s="37"/>
      <c r="F26" s="162"/>
      <c r="G26" s="14"/>
      <c r="H26" s="38"/>
      <c r="I26" s="4"/>
      <c r="J26" s="73"/>
      <c r="K26" s="13"/>
      <c r="L26" s="103"/>
      <c r="M26" s="4"/>
      <c r="N26" s="73"/>
      <c r="O26" s="202"/>
      <c r="P26" s="103"/>
      <c r="Q26" s="4"/>
      <c r="R26" s="73"/>
      <c r="S26" s="13"/>
      <c r="T26" s="103"/>
      <c r="U26" s="4"/>
      <c r="V26" s="73"/>
      <c r="W26" s="13"/>
      <c r="X26" s="103"/>
      <c r="Y26" s="4"/>
      <c r="Z26" s="73"/>
    </row>
    <row r="27" spans="1:26" ht="21" customHeight="1">
      <c r="A27" s="380"/>
      <c r="B27" s="381"/>
      <c r="C27" s="13" t="s">
        <v>353</v>
      </c>
      <c r="D27" s="204" t="s">
        <v>577</v>
      </c>
      <c r="E27" s="37"/>
      <c r="F27" s="162"/>
      <c r="G27" s="14"/>
      <c r="H27" s="38"/>
      <c r="I27" s="4"/>
      <c r="J27" s="73"/>
      <c r="K27" s="13"/>
      <c r="L27" s="103"/>
      <c r="M27" s="4"/>
      <c r="N27" s="73"/>
      <c r="O27" s="202"/>
      <c r="P27" s="103"/>
      <c r="Q27" s="4"/>
      <c r="R27" s="73"/>
      <c r="S27" s="13"/>
      <c r="T27" s="103"/>
      <c r="U27" s="4"/>
      <c r="V27" s="73"/>
      <c r="W27" s="13"/>
      <c r="X27" s="103"/>
      <c r="Y27" s="4"/>
      <c r="Z27" s="73"/>
    </row>
    <row r="28" spans="1:26" ht="21" customHeight="1">
      <c r="A28" s="380"/>
      <c r="B28" s="381"/>
      <c r="C28" s="13" t="s">
        <v>56</v>
      </c>
      <c r="D28" s="204" t="s">
        <v>578</v>
      </c>
      <c r="E28" s="37"/>
      <c r="F28" s="69"/>
      <c r="G28" s="14"/>
      <c r="H28" s="38"/>
      <c r="I28" s="4"/>
      <c r="J28" s="73"/>
      <c r="K28" s="13"/>
      <c r="L28" s="103"/>
      <c r="M28" s="4"/>
      <c r="N28" s="73"/>
      <c r="O28" s="202"/>
      <c r="P28" s="103"/>
      <c r="Q28" s="4"/>
      <c r="R28" s="73"/>
      <c r="S28" s="202"/>
      <c r="T28" s="103"/>
      <c r="U28" s="4"/>
      <c r="V28" s="73"/>
      <c r="W28" s="202"/>
      <c r="X28" s="103"/>
      <c r="Y28" s="4"/>
      <c r="Z28" s="73"/>
    </row>
    <row r="29" spans="1:26" ht="21" customHeight="1">
      <c r="A29" s="380"/>
      <c r="B29" s="381"/>
      <c r="C29" s="26" t="s">
        <v>57</v>
      </c>
      <c r="D29" s="212" t="s">
        <v>578</v>
      </c>
      <c r="E29" s="36"/>
      <c r="F29" s="72"/>
      <c r="G29" s="44"/>
      <c r="H29" s="93"/>
      <c r="I29" s="17"/>
      <c r="J29" s="74"/>
      <c r="K29" s="26"/>
      <c r="L29" s="139"/>
      <c r="M29" s="17"/>
      <c r="N29" s="74"/>
      <c r="O29" s="203"/>
      <c r="P29" s="139"/>
      <c r="Q29" s="17"/>
      <c r="R29" s="74"/>
      <c r="S29" s="203"/>
      <c r="T29" s="139"/>
      <c r="U29" s="17"/>
      <c r="V29" s="74"/>
      <c r="W29" s="203"/>
      <c r="X29" s="139"/>
      <c r="Y29" s="17"/>
      <c r="Z29" s="74"/>
    </row>
    <row r="30" spans="1:26" ht="21" customHeight="1">
      <c r="A30" s="382"/>
      <c r="B30" s="383"/>
      <c r="C30" s="45"/>
      <c r="D30" s="96"/>
      <c r="E30" s="46"/>
      <c r="F30" s="47"/>
      <c r="G30" s="244" t="s">
        <v>24</v>
      </c>
      <c r="H30" s="244"/>
      <c r="I30" s="46">
        <f>SUM(E19:E28,I19:I28)</f>
        <v>1360</v>
      </c>
      <c r="J30" s="245">
        <f>SUM(F19:F26,J19:J28)</f>
        <v>0</v>
      </c>
      <c r="K30" s="246" t="s">
        <v>24</v>
      </c>
      <c r="L30" s="247"/>
      <c r="M30" s="46">
        <f>SUM(M19:M28)</f>
        <v>580</v>
      </c>
      <c r="N30" s="84">
        <f>SUM(N19:N28)</f>
        <v>0</v>
      </c>
      <c r="O30" s="246" t="s">
        <v>24</v>
      </c>
      <c r="P30" s="247"/>
      <c r="Q30" s="46">
        <f>SUM(Q19:Q28)</f>
        <v>250</v>
      </c>
      <c r="R30" s="84">
        <f>SUM(R19:R28)</f>
        <v>0</v>
      </c>
      <c r="S30" s="246" t="s">
        <v>24</v>
      </c>
      <c r="T30" s="247"/>
      <c r="U30" s="46">
        <f>SUM(U19:U28)</f>
        <v>3160</v>
      </c>
      <c r="V30" s="84">
        <f>SUM(V19:V28)</f>
        <v>0</v>
      </c>
      <c r="W30" s="246" t="s">
        <v>24</v>
      </c>
      <c r="X30" s="247"/>
      <c r="Y30" s="46">
        <f>SUM(Y19:Y28)</f>
        <v>7000</v>
      </c>
      <c r="Z30" s="84">
        <f>SUM(Z19:Z28)</f>
        <v>0</v>
      </c>
    </row>
    <row r="31" spans="1:26" s="6" customFormat="1" ht="21" customHeight="1">
      <c r="A31" s="7"/>
      <c r="B31" s="7"/>
      <c r="C31" s="58" t="str">
        <f>A18&amp;"公表部数　計"</f>
        <v>日田市公表部数　計</v>
      </c>
      <c r="D31" s="371">
        <f>SUM(I30,M30,Q30,U30,Y30)</f>
        <v>12350</v>
      </c>
      <c r="E31" s="371"/>
      <c r="F31" s="200" t="s">
        <v>87</v>
      </c>
      <c r="G31" s="31"/>
      <c r="H31" s="31"/>
      <c r="I31" s="200"/>
      <c r="J31" s="200"/>
      <c r="K31" s="31"/>
      <c r="L31" s="31"/>
      <c r="M31" s="200"/>
      <c r="N31" s="200"/>
      <c r="O31" s="31"/>
      <c r="P31" s="31"/>
      <c r="Q31" s="200"/>
      <c r="R31" s="200"/>
      <c r="S31" s="31"/>
      <c r="T31" s="31"/>
      <c r="U31" s="200"/>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c r="AB35" s="20"/>
      <c r="AC35" s="24"/>
    </row>
    <row r="36" spans="1:29" ht="21" customHeight="1">
      <c r="A36" s="91" t="s">
        <v>580</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c r="AB36" s="20"/>
      <c r="AC36" s="20"/>
    </row>
  </sheetData>
  <customSheetViews>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4">
    <mergeCell ref="A2:E2"/>
    <mergeCell ref="I2:J2"/>
    <mergeCell ref="A1:E1"/>
    <mergeCell ref="F2:H2"/>
    <mergeCell ref="L1:O1"/>
    <mergeCell ref="L2:O2"/>
    <mergeCell ref="F1:H1"/>
    <mergeCell ref="I1:J1"/>
    <mergeCell ref="W2:Y2"/>
    <mergeCell ref="W1:Y1"/>
    <mergeCell ref="P1:S1"/>
    <mergeCell ref="T1:V1"/>
    <mergeCell ref="P2:S2"/>
    <mergeCell ref="T2:V2"/>
    <mergeCell ref="W18:Z18"/>
    <mergeCell ref="W4:Z4"/>
    <mergeCell ref="S18:V18"/>
    <mergeCell ref="O4:R4"/>
    <mergeCell ref="S4:V4"/>
    <mergeCell ref="O18:R18"/>
    <mergeCell ref="W5:X5"/>
    <mergeCell ref="S5:T5"/>
    <mergeCell ref="O5:P5"/>
    <mergeCell ref="D31:E31"/>
    <mergeCell ref="A18:B30"/>
    <mergeCell ref="C4:J4"/>
    <mergeCell ref="K4:N4"/>
    <mergeCell ref="C18:J18"/>
    <mergeCell ref="K18:N18"/>
    <mergeCell ref="A4:B16"/>
    <mergeCell ref="K5:L5"/>
    <mergeCell ref="G5:H5"/>
    <mergeCell ref="C5:D5"/>
    <mergeCell ref="D17:E17"/>
  </mergeCells>
  <phoneticPr fontId="2"/>
  <dataValidations count="3">
    <dataValidation type="whole" operator="lessThanOrEqual" allowBlank="1" showInputMessage="1" showErrorMessage="1" sqref="N6 V6 Z6:Z10 N19:N20 R19 Z19 V19:V20 F6:F15" xr:uid="{63DB3B32-8A47-453E-82ED-78F03CF576C8}">
      <formula1>E6</formula1>
    </dataValidation>
    <dataValidation type="whole" operator="lessThanOrEqual" allowBlank="1" showInputMessage="1" showErrorMessage="1" sqref="F27" xr:uid="{E68C0A06-1112-428F-8EFA-073BE7980095}">
      <formula1>E25</formula1>
    </dataValidation>
    <dataValidation type="whole" operator="lessThanOrEqual" allowBlank="1" showInputMessage="1" showErrorMessage="1" sqref="F19:F26" xr:uid="{A3073E57-88BD-4531-B8B4-FA58EAADEA8A}">
      <formula1>E22</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397" t="s">
        <v>478</v>
      </c>
      <c r="L1" s="398"/>
    </row>
    <row r="2" spans="1:12" s="158" customFormat="1" ht="44.25" customHeight="1">
      <c r="A2" s="171" t="s">
        <v>388</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386</v>
      </c>
    </row>
    <row r="4" spans="1:12" s="158" customFormat="1" ht="17.25">
      <c r="A4" s="174"/>
      <c r="B4" s="170"/>
      <c r="C4" s="170"/>
      <c r="D4" s="170"/>
      <c r="E4" s="170"/>
      <c r="F4" s="170"/>
      <c r="G4" s="170"/>
      <c r="H4" s="170"/>
      <c r="I4" s="170"/>
      <c r="J4" s="170"/>
      <c r="K4" s="170"/>
      <c r="L4" s="173"/>
    </row>
    <row r="5" spans="1:12" s="159" customFormat="1" ht="27.95" customHeight="1">
      <c r="A5" s="175"/>
      <c r="B5" s="208" t="s">
        <v>370</v>
      </c>
      <c r="C5" s="399" t="s">
        <v>390</v>
      </c>
      <c r="D5" s="399"/>
      <c r="E5" s="399"/>
      <c r="F5" s="399"/>
      <c r="G5" s="399"/>
      <c r="H5" s="399"/>
      <c r="I5" s="399"/>
      <c r="J5" s="399"/>
      <c r="K5" s="400" t="s">
        <v>450</v>
      </c>
      <c r="L5" s="401"/>
    </row>
    <row r="6" spans="1:12" s="159" customFormat="1" ht="27.75" customHeight="1">
      <c r="A6" s="176" t="s">
        <v>371</v>
      </c>
      <c r="B6" s="177"/>
      <c r="C6" s="402" t="s">
        <v>372</v>
      </c>
      <c r="D6" s="403"/>
      <c r="E6" s="404" t="s">
        <v>373</v>
      </c>
      <c r="F6" s="404"/>
      <c r="G6" s="402" t="s">
        <v>374</v>
      </c>
      <c r="H6" s="403"/>
      <c r="I6" s="402" t="s">
        <v>375</v>
      </c>
      <c r="J6" s="403"/>
      <c r="K6" s="405" t="s">
        <v>389</v>
      </c>
      <c r="L6" s="406"/>
    </row>
    <row r="7" spans="1:12" s="159" customFormat="1" ht="27.75" customHeight="1">
      <c r="A7" s="178" t="s">
        <v>387</v>
      </c>
      <c r="B7" s="179"/>
      <c r="C7" s="415" t="s">
        <v>391</v>
      </c>
      <c r="D7" s="417"/>
      <c r="E7" s="417"/>
      <c r="F7" s="417"/>
      <c r="G7" s="417"/>
      <c r="H7" s="417"/>
      <c r="I7" s="417"/>
      <c r="J7" s="416"/>
      <c r="K7" s="415" t="s">
        <v>376</v>
      </c>
      <c r="L7" s="416"/>
    </row>
    <row r="8" spans="1:12" s="159" customFormat="1" ht="27.95" customHeight="1">
      <c r="A8" s="407" t="s">
        <v>409</v>
      </c>
      <c r="B8" s="409" t="s">
        <v>377</v>
      </c>
      <c r="C8" s="411" t="s">
        <v>392</v>
      </c>
      <c r="D8" s="412"/>
      <c r="E8" s="411" t="s">
        <v>394</v>
      </c>
      <c r="F8" s="412"/>
      <c r="G8" s="411" t="s">
        <v>397</v>
      </c>
      <c r="H8" s="412"/>
      <c r="I8" s="411" t="s">
        <v>401</v>
      </c>
      <c r="J8" s="412"/>
      <c r="K8" s="418" t="s">
        <v>407</v>
      </c>
      <c r="L8" s="419"/>
    </row>
    <row r="9" spans="1:12" s="159" customFormat="1" ht="27.95" customHeight="1">
      <c r="A9" s="408"/>
      <c r="B9" s="410"/>
      <c r="C9" s="413"/>
      <c r="D9" s="414"/>
      <c r="E9" s="413"/>
      <c r="F9" s="414"/>
      <c r="G9" s="413"/>
      <c r="H9" s="414"/>
      <c r="I9" s="413"/>
      <c r="J9" s="414"/>
      <c r="K9" s="420"/>
      <c r="L9" s="421"/>
    </row>
    <row r="10" spans="1:12" s="159" customFormat="1" ht="27.95" customHeight="1">
      <c r="A10" s="408"/>
      <c r="B10" s="422" t="s">
        <v>378</v>
      </c>
      <c r="C10" s="424" t="s">
        <v>393</v>
      </c>
      <c r="D10" s="425"/>
      <c r="E10" s="424" t="s">
        <v>395</v>
      </c>
      <c r="F10" s="425"/>
      <c r="G10" s="424" t="s">
        <v>398</v>
      </c>
      <c r="H10" s="425"/>
      <c r="I10" s="424" t="s">
        <v>402</v>
      </c>
      <c r="J10" s="425"/>
      <c r="K10" s="426" t="s">
        <v>408</v>
      </c>
      <c r="L10" s="427"/>
    </row>
    <row r="11" spans="1:12" s="159" customFormat="1" ht="27.95" customHeight="1">
      <c r="A11" s="408"/>
      <c r="B11" s="423"/>
      <c r="C11" s="413"/>
      <c r="D11" s="414"/>
      <c r="E11" s="413"/>
      <c r="F11" s="414"/>
      <c r="G11" s="413"/>
      <c r="H11" s="414"/>
      <c r="I11" s="413"/>
      <c r="J11" s="414"/>
      <c r="K11" s="420"/>
      <c r="L11" s="421"/>
    </row>
    <row r="12" spans="1:12" s="159" customFormat="1" ht="54" customHeight="1">
      <c r="A12" s="428" t="s">
        <v>535</v>
      </c>
      <c r="B12" s="422" t="s">
        <v>379</v>
      </c>
      <c r="C12" s="431" t="s">
        <v>393</v>
      </c>
      <c r="D12" s="432"/>
      <c r="E12" s="424" t="s">
        <v>395</v>
      </c>
      <c r="F12" s="425"/>
      <c r="G12" s="424" t="s">
        <v>399</v>
      </c>
      <c r="H12" s="425"/>
      <c r="I12" s="424" t="s">
        <v>403</v>
      </c>
      <c r="J12" s="425"/>
      <c r="K12" s="438" t="s">
        <v>406</v>
      </c>
      <c r="L12" s="439"/>
    </row>
    <row r="13" spans="1:12" s="159" customFormat="1" ht="54" customHeight="1">
      <c r="A13" s="429"/>
      <c r="B13" s="430"/>
      <c r="C13" s="433"/>
      <c r="D13" s="434"/>
      <c r="E13" s="437"/>
      <c r="F13" s="412"/>
      <c r="G13" s="437"/>
      <c r="H13" s="412"/>
      <c r="I13" s="437"/>
      <c r="J13" s="412"/>
      <c r="K13" s="440"/>
      <c r="L13" s="441"/>
    </row>
    <row r="14" spans="1:12" s="159" customFormat="1" ht="54" customHeight="1">
      <c r="A14" s="429"/>
      <c r="B14" s="430"/>
      <c r="C14" s="433"/>
      <c r="D14" s="434"/>
      <c r="E14" s="437"/>
      <c r="F14" s="412"/>
      <c r="G14" s="437"/>
      <c r="H14" s="412"/>
      <c r="I14" s="437"/>
      <c r="J14" s="412"/>
      <c r="K14" s="440"/>
      <c r="L14" s="441"/>
    </row>
    <row r="15" spans="1:12" s="159" customFormat="1" ht="54" customHeight="1">
      <c r="A15" s="429"/>
      <c r="B15" s="430"/>
      <c r="C15" s="433"/>
      <c r="D15" s="434"/>
      <c r="E15" s="437"/>
      <c r="F15" s="412"/>
      <c r="G15" s="437"/>
      <c r="H15" s="412"/>
      <c r="I15" s="437"/>
      <c r="J15" s="412"/>
      <c r="K15" s="440"/>
      <c r="L15" s="441"/>
    </row>
    <row r="16" spans="1:12" s="159" customFormat="1" ht="54" customHeight="1">
      <c r="A16" s="407"/>
      <c r="B16" s="423"/>
      <c r="C16" s="435"/>
      <c r="D16" s="436"/>
      <c r="E16" s="413"/>
      <c r="F16" s="414"/>
      <c r="G16" s="413"/>
      <c r="H16" s="414"/>
      <c r="I16" s="413"/>
      <c r="J16" s="414"/>
      <c r="K16" s="442"/>
      <c r="L16" s="443"/>
    </row>
    <row r="17" spans="1:12" s="159" customFormat="1" ht="54" customHeight="1">
      <c r="A17" s="180" t="s">
        <v>380</v>
      </c>
      <c r="B17" s="181" t="s">
        <v>381</v>
      </c>
      <c r="C17" s="444" t="s">
        <v>393</v>
      </c>
      <c r="D17" s="445"/>
      <c r="E17" s="446" t="s">
        <v>396</v>
      </c>
      <c r="F17" s="447"/>
      <c r="G17" s="446" t="s">
        <v>400</v>
      </c>
      <c r="H17" s="447"/>
      <c r="I17" s="446" t="s">
        <v>403</v>
      </c>
      <c r="J17" s="447"/>
      <c r="K17" s="448" t="s">
        <v>405</v>
      </c>
      <c r="L17" s="449"/>
    </row>
    <row r="18" spans="1:12" ht="15" customHeight="1">
      <c r="A18" s="182"/>
      <c r="B18" s="170"/>
      <c r="C18" s="170"/>
      <c r="D18" s="170"/>
      <c r="E18" s="170"/>
      <c r="F18" s="170"/>
      <c r="G18" s="170"/>
      <c r="H18" s="170"/>
      <c r="I18" s="170"/>
      <c r="J18" s="170"/>
      <c r="K18" s="170"/>
      <c r="L18" s="183" t="s">
        <v>404</v>
      </c>
    </row>
    <row r="19" spans="1:12" ht="30" customHeight="1">
      <c r="A19" s="160" t="s">
        <v>433</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2:L16"/>
    <mergeCell ref="C17:D17"/>
    <mergeCell ref="E17:F17"/>
    <mergeCell ref="G17:H17"/>
    <mergeCell ref="I17:J17"/>
    <mergeCell ref="K17:L17"/>
    <mergeCell ref="I12:J16"/>
    <mergeCell ref="A12:A16"/>
    <mergeCell ref="B12:B16"/>
    <mergeCell ref="C12:D16"/>
    <mergeCell ref="E12:F16"/>
    <mergeCell ref="G12:H16"/>
    <mergeCell ref="K7:L7"/>
    <mergeCell ref="C7:J7"/>
    <mergeCell ref="I8:J9"/>
    <mergeCell ref="K8:L9"/>
    <mergeCell ref="B10:B11"/>
    <mergeCell ref="C10:D11"/>
    <mergeCell ref="E10:F11"/>
    <mergeCell ref="G10:H11"/>
    <mergeCell ref="I10:J11"/>
    <mergeCell ref="K10:L11"/>
    <mergeCell ref="A8:A11"/>
    <mergeCell ref="B8:B9"/>
    <mergeCell ref="C8:D9"/>
    <mergeCell ref="E8:F9"/>
    <mergeCell ref="G8:H9"/>
    <mergeCell ref="K1:L1"/>
    <mergeCell ref="C5:J5"/>
    <mergeCell ref="K5:L5"/>
    <mergeCell ref="C6:D6"/>
    <mergeCell ref="E6:F6"/>
    <mergeCell ref="G6:H6"/>
    <mergeCell ref="I6:J6"/>
    <mergeCell ref="K6:L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2" customWidth="1"/>
    <col min="2" max="2" width="47" style="152" customWidth="1"/>
    <col min="3" max="3" width="56.625" style="152" customWidth="1"/>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8" s="271" customFormat="1" ht="18.75">
      <c r="A1" s="287" t="s">
        <v>410</v>
      </c>
      <c r="B1" s="287"/>
      <c r="C1" s="287"/>
    </row>
    <row r="2" spans="1:8" ht="10.5" customHeight="1">
      <c r="A2" s="184"/>
      <c r="B2" s="184"/>
    </row>
    <row r="3" spans="1:8" ht="30.75" customHeight="1">
      <c r="A3" s="193" t="s">
        <v>479</v>
      </c>
      <c r="B3" s="289" t="s">
        <v>572</v>
      </c>
      <c r="C3" s="289"/>
    </row>
    <row r="4" spans="1:8" ht="30.75" customHeight="1">
      <c r="A4" s="193" t="s">
        <v>576</v>
      </c>
      <c r="B4" s="289" t="s">
        <v>542</v>
      </c>
      <c r="C4" s="289"/>
    </row>
    <row r="5" spans="1:8" ht="30.75" customHeight="1">
      <c r="A5" s="193" t="s">
        <v>411</v>
      </c>
      <c r="B5" s="274" t="s">
        <v>413</v>
      </c>
      <c r="C5" s="269"/>
    </row>
    <row r="6" spans="1:8" ht="23.25" customHeight="1">
      <c r="A6" s="193" t="s">
        <v>412</v>
      </c>
      <c r="B6" s="270" t="s">
        <v>538</v>
      </c>
      <c r="C6" s="276" t="s">
        <v>537</v>
      </c>
    </row>
    <row r="7" spans="1:8" ht="23.25" customHeight="1">
      <c r="A7" s="193"/>
      <c r="B7" s="270" t="s">
        <v>540</v>
      </c>
      <c r="C7" s="276" t="s">
        <v>539</v>
      </c>
    </row>
    <row r="8" spans="1:8" ht="23.25" customHeight="1">
      <c r="A8" s="193"/>
      <c r="B8" s="275"/>
      <c r="C8" s="280" t="s">
        <v>480</v>
      </c>
    </row>
    <row r="9" spans="1:8" ht="23.25" customHeight="1">
      <c r="A9" s="193"/>
      <c r="B9" s="291" t="s">
        <v>575</v>
      </c>
      <c r="C9" s="291"/>
    </row>
    <row r="10" spans="1:8" ht="12" customHeight="1">
      <c r="A10" s="192"/>
      <c r="B10" s="191"/>
      <c r="C10" s="191"/>
    </row>
    <row r="11" spans="1:8" ht="18" customHeight="1">
      <c r="A11" s="192" t="s">
        <v>548</v>
      </c>
      <c r="B11" s="288" t="s">
        <v>414</v>
      </c>
      <c r="C11" s="288"/>
      <c r="H11" s="153"/>
    </row>
    <row r="12" spans="1:8" ht="18" customHeight="1">
      <c r="A12" s="192"/>
      <c r="B12" s="288" t="s">
        <v>546</v>
      </c>
      <c r="C12" s="288"/>
      <c r="H12" s="153"/>
    </row>
    <row r="13" spans="1:8" ht="18" customHeight="1">
      <c r="A13" s="192"/>
      <c r="B13" s="288" t="s">
        <v>574</v>
      </c>
      <c r="C13" s="288"/>
      <c r="H13" s="153"/>
    </row>
    <row r="14" spans="1:8" ht="18" customHeight="1">
      <c r="A14" s="186"/>
      <c r="B14" s="186" t="s">
        <v>544</v>
      </c>
      <c r="C14" s="273"/>
      <c r="H14" s="153"/>
    </row>
    <row r="15" spans="1:8" ht="18" customHeight="1">
      <c r="A15" s="186"/>
      <c r="B15" s="186" t="s">
        <v>543</v>
      </c>
      <c r="C15" s="273"/>
      <c r="H15" s="153"/>
    </row>
    <row r="16" spans="1:8" ht="9" customHeight="1">
      <c r="A16" s="186"/>
      <c r="B16" s="186"/>
      <c r="C16" s="273"/>
      <c r="H16" s="153"/>
    </row>
    <row r="17" spans="1:13" ht="27" customHeight="1">
      <c r="A17" s="290" t="s">
        <v>547</v>
      </c>
      <c r="B17" s="290"/>
      <c r="C17" s="290"/>
      <c r="H17" s="153"/>
    </row>
    <row r="18" spans="1:13" ht="27" customHeight="1">
      <c r="A18" s="186"/>
      <c r="B18" s="194"/>
      <c r="H18" s="153"/>
    </row>
    <row r="19" spans="1:13" s="271" customFormat="1" ht="42.75" customHeight="1">
      <c r="A19" s="293" t="s">
        <v>545</v>
      </c>
      <c r="B19" s="293"/>
      <c r="C19" s="293"/>
    </row>
    <row r="20" spans="1:13" ht="76.5" customHeight="1">
      <c r="A20" s="292" t="s">
        <v>573</v>
      </c>
      <c r="B20" s="292"/>
      <c r="C20" s="292"/>
      <c r="H20" s="153"/>
    </row>
    <row r="21" spans="1:13" ht="18.75" customHeight="1">
      <c r="A21" s="272"/>
      <c r="B21" s="272"/>
      <c r="C21" s="272"/>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10">
    <mergeCell ref="A17:C17"/>
    <mergeCell ref="B12:C12"/>
    <mergeCell ref="B9:C9"/>
    <mergeCell ref="A20:C20"/>
    <mergeCell ref="A19:C19"/>
    <mergeCell ref="A1:C1"/>
    <mergeCell ref="B11:C11"/>
    <mergeCell ref="B13:C13"/>
    <mergeCell ref="B3:C3"/>
    <mergeCell ref="B4:C4"/>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2" customWidth="1"/>
    <col min="2" max="2" width="124.125" style="152" customWidth="1"/>
    <col min="3" max="16384" width="9" style="152"/>
  </cols>
  <sheetData>
    <row r="1" spans="1:2" ht="18.75">
      <c r="A1" s="278" t="s">
        <v>415</v>
      </c>
      <c r="B1" s="277"/>
    </row>
    <row r="2" spans="1:2" ht="10.5" customHeight="1">
      <c r="A2" s="278"/>
      <c r="B2" s="277"/>
    </row>
    <row r="3" spans="1:2" ht="30.75" customHeight="1">
      <c r="A3" s="294" t="s">
        <v>416</v>
      </c>
      <c r="B3" s="294"/>
    </row>
    <row r="4" spans="1:2">
      <c r="B4" s="186"/>
    </row>
    <row r="5" spans="1:2" s="185" customFormat="1" ht="18" customHeight="1">
      <c r="A5" s="189">
        <v>1</v>
      </c>
      <c r="B5" s="187" t="s">
        <v>549</v>
      </c>
    </row>
    <row r="6" spans="1:2" ht="18" customHeight="1">
      <c r="A6" s="170"/>
      <c r="B6" s="186" t="s">
        <v>551</v>
      </c>
    </row>
    <row r="7" spans="1:2" s="185" customFormat="1" ht="18" customHeight="1">
      <c r="A7" s="189">
        <v>2</v>
      </c>
      <c r="B7" s="187" t="s">
        <v>552</v>
      </c>
    </row>
    <row r="8" spans="1:2" s="185" customFormat="1" ht="18" customHeight="1">
      <c r="A8" s="189">
        <v>3</v>
      </c>
      <c r="B8" s="187" t="s">
        <v>550</v>
      </c>
    </row>
    <row r="9" spans="1:2" s="185" customFormat="1" ht="18" customHeight="1">
      <c r="A9" s="189">
        <v>4</v>
      </c>
      <c r="B9" s="187" t="s">
        <v>558</v>
      </c>
    </row>
    <row r="10" spans="1:2" s="185" customFormat="1" ht="18" customHeight="1">
      <c r="A10" s="189">
        <v>5</v>
      </c>
      <c r="B10" s="187" t="s">
        <v>541</v>
      </c>
    </row>
    <row r="11" spans="1:2" s="185" customFormat="1" ht="18" customHeight="1">
      <c r="A11" s="189">
        <v>6</v>
      </c>
      <c r="B11" s="187" t="s">
        <v>425</v>
      </c>
    </row>
    <row r="12" spans="1:2" s="185" customFormat="1" ht="18" customHeight="1">
      <c r="A12" s="189">
        <v>7</v>
      </c>
      <c r="B12" s="187" t="s">
        <v>555</v>
      </c>
    </row>
    <row r="13" spans="1:2" ht="18" customHeight="1">
      <c r="A13" s="170"/>
      <c r="B13" s="186" t="s">
        <v>554</v>
      </c>
    </row>
    <row r="14" spans="1:2" ht="18" customHeight="1">
      <c r="A14" s="170"/>
      <c r="B14" s="186" t="s">
        <v>417</v>
      </c>
    </row>
    <row r="15" spans="1:2" ht="18" customHeight="1">
      <c r="A15" s="170"/>
      <c r="B15" s="186" t="s">
        <v>553</v>
      </c>
    </row>
    <row r="16" spans="1:2" s="185" customFormat="1" ht="18" customHeight="1">
      <c r="A16" s="189">
        <v>8</v>
      </c>
      <c r="B16" s="187" t="s">
        <v>557</v>
      </c>
    </row>
    <row r="17" spans="1:2" s="185" customFormat="1" ht="18" customHeight="1">
      <c r="A17" s="189">
        <v>9</v>
      </c>
      <c r="B17" s="187" t="s">
        <v>534</v>
      </c>
    </row>
    <row r="18" spans="1:2" s="185" customFormat="1" ht="18" customHeight="1">
      <c r="A18" s="189"/>
      <c r="B18" s="187"/>
    </row>
    <row r="19" spans="1:2" s="185" customFormat="1">
      <c r="A19" s="189"/>
      <c r="B19" s="187" t="s">
        <v>426</v>
      </c>
    </row>
    <row r="20" spans="1:2">
      <c r="A20" s="170"/>
      <c r="B20" s="186" t="s">
        <v>418</v>
      </c>
    </row>
    <row r="21" spans="1:2" s="185" customFormat="1">
      <c r="A21" s="189"/>
      <c r="B21" s="187" t="s">
        <v>427</v>
      </c>
    </row>
    <row r="22" spans="1:2">
      <c r="A22" s="170"/>
      <c r="B22" s="186" t="s">
        <v>419</v>
      </c>
    </row>
    <row r="23" spans="1:2">
      <c r="A23" s="170"/>
      <c r="B23" s="186" t="s">
        <v>420</v>
      </c>
    </row>
    <row r="24" spans="1:2" s="185" customFormat="1">
      <c r="A24" s="189"/>
      <c r="B24" s="187" t="s">
        <v>428</v>
      </c>
    </row>
    <row r="25" spans="1:2">
      <c r="A25" s="170"/>
      <c r="B25" s="186" t="s">
        <v>421</v>
      </c>
    </row>
    <row r="26" spans="1:2">
      <c r="A26" s="170"/>
      <c r="B26" s="186" t="s">
        <v>422</v>
      </c>
    </row>
    <row r="27" spans="1:2" s="185" customFormat="1">
      <c r="A27" s="189"/>
      <c r="B27" s="187" t="s">
        <v>429</v>
      </c>
    </row>
    <row r="28" spans="1:2">
      <c r="A28" s="170"/>
      <c r="B28" s="186" t="s">
        <v>423</v>
      </c>
    </row>
    <row r="29" spans="1:2">
      <c r="A29" s="170"/>
      <c r="B29" s="186" t="s">
        <v>424</v>
      </c>
    </row>
    <row r="30" spans="1:2">
      <c r="B30" s="186"/>
    </row>
    <row r="31" spans="1:2" ht="36" customHeight="1">
      <c r="A31" s="295" t="s">
        <v>556</v>
      </c>
      <c r="B31" s="295"/>
    </row>
    <row r="32" spans="1:2">
      <c r="B32" s="188" t="s">
        <v>559</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zoomScale="80" zoomScaleNormal="80" workbookViewId="0">
      <selection sqref="A1:M1"/>
    </sheetView>
  </sheetViews>
  <sheetFormatPr defaultColWidth="9" defaultRowHeight="15.95" customHeight="1"/>
  <cols>
    <col min="1" max="1" width="21.75" style="2" customWidth="1"/>
    <col min="2" max="13" width="13" style="2" customWidth="1"/>
    <col min="14" max="16384" width="9" style="2"/>
  </cols>
  <sheetData>
    <row r="1" spans="1:13" ht="24" customHeight="1">
      <c r="A1" s="296" t="s">
        <v>432</v>
      </c>
      <c r="B1" s="296"/>
      <c r="C1" s="296"/>
      <c r="D1" s="296"/>
      <c r="E1" s="296"/>
      <c r="F1" s="296"/>
      <c r="G1" s="296"/>
      <c r="H1" s="296"/>
      <c r="I1" s="296"/>
      <c r="J1" s="296"/>
      <c r="K1" s="296"/>
      <c r="L1" s="296"/>
      <c r="M1" s="296"/>
    </row>
    <row r="2" spans="1:13" s="1" customFormat="1" ht="24">
      <c r="A2" s="114"/>
      <c r="B2" s="114"/>
      <c r="C2" s="114"/>
      <c r="D2" s="115"/>
      <c r="E2" s="115"/>
      <c r="F2" s="115"/>
      <c r="G2" s="115"/>
      <c r="H2" s="115"/>
      <c r="I2" s="115"/>
      <c r="J2" s="115"/>
      <c r="K2" s="115"/>
      <c r="L2" s="115"/>
      <c r="M2" s="115"/>
    </row>
    <row r="3" spans="1:13" s="1" customFormat="1" ht="24.75" thickBot="1">
      <c r="A3" s="116" t="s">
        <v>536</v>
      </c>
      <c r="B3" s="114"/>
      <c r="C3" s="114"/>
      <c r="D3" s="115"/>
      <c r="E3" s="115"/>
      <c r="F3" s="115"/>
      <c r="G3" s="115"/>
      <c r="H3" s="115"/>
      <c r="I3" s="115"/>
      <c r="J3" s="115"/>
      <c r="K3" s="115"/>
      <c r="L3" s="115"/>
      <c r="M3" s="115"/>
    </row>
    <row r="4" spans="1:13" s="3" customFormat="1" ht="31.5" customHeight="1" thickBot="1">
      <c r="A4" s="117"/>
      <c r="B4" s="297" t="s">
        <v>169</v>
      </c>
      <c r="C4" s="298"/>
      <c r="D4" s="297" t="s">
        <v>164</v>
      </c>
      <c r="E4" s="298"/>
      <c r="F4" s="297" t="s">
        <v>165</v>
      </c>
      <c r="G4" s="298"/>
      <c r="H4" s="297" t="s">
        <v>166</v>
      </c>
      <c r="I4" s="298"/>
      <c r="J4" s="297" t="s">
        <v>167</v>
      </c>
      <c r="K4" s="298"/>
      <c r="L4" s="297" t="s">
        <v>168</v>
      </c>
      <c r="M4" s="299"/>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5" t="s">
        <v>105</v>
      </c>
    </row>
    <row r="6" spans="1:13" s="90" customFormat="1" ht="31.5" customHeight="1" thickTop="1">
      <c r="A6" s="125" t="s">
        <v>68</v>
      </c>
      <c r="B6" s="149">
        <f t="shared" ref="B6:B22" si="0">SUM(D6,F6,H6,J6,L6)</f>
        <v>85790</v>
      </c>
      <c r="C6" s="126">
        <f t="shared" ref="C6:C22" si="1">SUM(E6,G6,I6,K6,M6)</f>
        <v>0</v>
      </c>
      <c r="D6" s="127">
        <f>大分市!M37</f>
        <v>63960</v>
      </c>
      <c r="E6" s="126">
        <f>大分市!N37</f>
        <v>0</v>
      </c>
      <c r="F6" s="127">
        <f>大分市!Q37</f>
        <v>6270</v>
      </c>
      <c r="G6" s="126">
        <f>大分市!R37</f>
        <v>0</v>
      </c>
      <c r="H6" s="127">
        <f>大分市!U37</f>
        <v>2950</v>
      </c>
      <c r="I6" s="126">
        <f>大分市!V37</f>
        <v>0</v>
      </c>
      <c r="J6" s="127">
        <f>大分市!Y37</f>
        <v>12610</v>
      </c>
      <c r="K6" s="126">
        <f>大分市!Z37</f>
        <v>0</v>
      </c>
      <c r="L6" s="127">
        <v>0</v>
      </c>
      <c r="M6" s="196">
        <v>0</v>
      </c>
    </row>
    <row r="7" spans="1:13" s="90" customFormat="1" ht="31.5" customHeight="1">
      <c r="A7" s="119" t="s">
        <v>69</v>
      </c>
      <c r="B7" s="118">
        <f t="shared" si="0"/>
        <v>21950</v>
      </c>
      <c r="C7" s="121">
        <f t="shared" si="1"/>
        <v>0</v>
      </c>
      <c r="D7" s="120">
        <f>別府市!I27</f>
        <v>14220</v>
      </c>
      <c r="E7" s="121">
        <f>別府市!J27</f>
        <v>0</v>
      </c>
      <c r="F7" s="120">
        <f>別府市!M27</f>
        <v>1420</v>
      </c>
      <c r="G7" s="121">
        <f>SUM(別府市!N27)</f>
        <v>0</v>
      </c>
      <c r="H7" s="120">
        <f>SUM(別府市!Q27)</f>
        <v>1520</v>
      </c>
      <c r="I7" s="121">
        <f>SUM(別府市!R27)</f>
        <v>0</v>
      </c>
      <c r="J7" s="120">
        <f>SUM(別府市!U27)</f>
        <v>4790</v>
      </c>
      <c r="K7" s="121">
        <f>SUM(別府市!V27)</f>
        <v>0</v>
      </c>
      <c r="L7" s="120">
        <f>SUM(別府市!Y27)</f>
        <v>0</v>
      </c>
      <c r="M7" s="197">
        <f>SUM(別府市!Z27)</f>
        <v>0</v>
      </c>
    </row>
    <row r="8" spans="1:13" s="90" customFormat="1" ht="31.5" customHeight="1">
      <c r="A8" s="119" t="s">
        <v>70</v>
      </c>
      <c r="B8" s="118">
        <f t="shared" si="0"/>
        <v>7320</v>
      </c>
      <c r="C8" s="121">
        <f t="shared" si="1"/>
        <v>0</v>
      </c>
      <c r="D8" s="120">
        <f>臼杵市・津久見市・由布市!I14</f>
        <v>5730</v>
      </c>
      <c r="E8" s="121">
        <f>臼杵市・津久見市・由布市!J14</f>
        <v>0</v>
      </c>
      <c r="F8" s="120">
        <f>臼杵市・津久見市・由布市!M14</f>
        <v>620</v>
      </c>
      <c r="G8" s="121">
        <f>臼杵市・津久見市・由布市!N14</f>
        <v>0</v>
      </c>
      <c r="H8" s="120">
        <f>臼杵市・津久見市・由布市!Q14</f>
        <v>240</v>
      </c>
      <c r="I8" s="121">
        <f>臼杵市・津久見市・由布市!R14</f>
        <v>0</v>
      </c>
      <c r="J8" s="120">
        <f>臼杵市・津久見市・由布市!U14</f>
        <v>730</v>
      </c>
      <c r="K8" s="121">
        <f>臼杵市・津久見市・由布市!V14</f>
        <v>0</v>
      </c>
      <c r="L8" s="120">
        <f>臼杵市・津久見市・由布市!Y14</f>
        <v>0</v>
      </c>
      <c r="M8" s="197">
        <f>臼杵市・津久見市・由布市!Z14</f>
        <v>0</v>
      </c>
    </row>
    <row r="9" spans="1:13" s="90" customFormat="1" ht="31.5" customHeight="1">
      <c r="A9" s="119" t="s">
        <v>71</v>
      </c>
      <c r="B9" s="118">
        <f t="shared" si="0"/>
        <v>3220</v>
      </c>
      <c r="C9" s="121">
        <f t="shared" si="1"/>
        <v>0</v>
      </c>
      <c r="D9" s="120">
        <f>臼杵市・津久見市・由布市!I21</f>
        <v>2270</v>
      </c>
      <c r="E9" s="121">
        <f>臼杵市・津久見市・由布市!J21</f>
        <v>0</v>
      </c>
      <c r="F9" s="120">
        <f>臼杵市・津久見市・由布市!M21</f>
        <v>380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7">
        <f>臼杵市・津久見市・由布市!Z21</f>
        <v>0</v>
      </c>
    </row>
    <row r="10" spans="1:13" s="90" customFormat="1" ht="31.5" customHeight="1">
      <c r="A10" s="119" t="s">
        <v>120</v>
      </c>
      <c r="B10" s="118">
        <f t="shared" si="0"/>
        <v>4680</v>
      </c>
      <c r="C10" s="121">
        <f t="shared" si="1"/>
        <v>0</v>
      </c>
      <c r="D10" s="120">
        <f>臼杵市・津久見市・由布市!I32</f>
        <v>4400</v>
      </c>
      <c r="E10" s="121">
        <f>臼杵市・津久見市・由布市!J32</f>
        <v>0</v>
      </c>
      <c r="F10" s="120">
        <f>臼杵市・津久見市・由布市!M32</f>
        <v>280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7">
        <f>臼杵市・津久見市・由布市!Z32</f>
        <v>0</v>
      </c>
    </row>
    <row r="11" spans="1:13" s="90" customFormat="1" ht="31.5" customHeight="1">
      <c r="A11" s="119" t="s">
        <v>72</v>
      </c>
      <c r="B11" s="118">
        <f t="shared" si="0"/>
        <v>12160</v>
      </c>
      <c r="C11" s="121">
        <f t="shared" si="1"/>
        <v>0</v>
      </c>
      <c r="D11" s="120">
        <f>佐伯市!I26</f>
        <v>8050</v>
      </c>
      <c r="E11" s="121">
        <f>佐伯市!J26</f>
        <v>0</v>
      </c>
      <c r="F11" s="120">
        <f>佐伯市!M26</f>
        <v>180</v>
      </c>
      <c r="G11" s="121">
        <f>佐伯市!N26</f>
        <v>0</v>
      </c>
      <c r="H11" s="120">
        <f>佐伯市!Q26</f>
        <v>770</v>
      </c>
      <c r="I11" s="121">
        <f>佐伯市!R26</f>
        <v>0</v>
      </c>
      <c r="J11" s="120">
        <f>佐伯市!U26</f>
        <v>3160</v>
      </c>
      <c r="K11" s="121">
        <f>佐伯市!V26</f>
        <v>0</v>
      </c>
      <c r="L11" s="120">
        <f>佐伯市!Y26</f>
        <v>0</v>
      </c>
      <c r="M11" s="197">
        <f>佐伯市!Z26</f>
        <v>0</v>
      </c>
    </row>
    <row r="12" spans="1:13" s="90" customFormat="1" ht="31.5" customHeight="1">
      <c r="A12" s="119" t="s">
        <v>106</v>
      </c>
      <c r="B12" s="118">
        <f t="shared" si="0"/>
        <v>6720</v>
      </c>
      <c r="C12" s="121">
        <f t="shared" si="1"/>
        <v>0</v>
      </c>
      <c r="D12" s="120">
        <f>豊後大野市・竹田市!I18</f>
        <v>6290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430</v>
      </c>
      <c r="K12" s="121">
        <f>豊後大野市・竹田市!V18</f>
        <v>0</v>
      </c>
      <c r="L12" s="120">
        <f>豊後大野市・竹田市!Y18</f>
        <v>0</v>
      </c>
      <c r="M12" s="197">
        <f>豊後大野市・竹田市!Z18</f>
        <v>0</v>
      </c>
    </row>
    <row r="13" spans="1:13" s="90" customFormat="1" ht="31.5" customHeight="1">
      <c r="A13" s="119" t="s">
        <v>73</v>
      </c>
      <c r="B13" s="118">
        <f t="shared" si="0"/>
        <v>4580</v>
      </c>
      <c r="C13" s="121">
        <f t="shared" si="1"/>
        <v>0</v>
      </c>
      <c r="D13" s="120">
        <f>豊後大野市・竹田市!I28</f>
        <v>4100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300</v>
      </c>
      <c r="K13" s="121">
        <f>豊後大野市・竹田市!V28</f>
        <v>0</v>
      </c>
      <c r="L13" s="120">
        <f>豊後大野市・竹田市!Y28</f>
        <v>0</v>
      </c>
      <c r="M13" s="197">
        <f>豊後大野市・竹田市!Z28</f>
        <v>0</v>
      </c>
    </row>
    <row r="14" spans="1:13" s="90" customFormat="1" ht="31.5" customHeight="1">
      <c r="A14" s="119" t="s">
        <v>74</v>
      </c>
      <c r="B14" s="118">
        <f t="shared" si="0"/>
        <v>4490</v>
      </c>
      <c r="C14" s="121">
        <f t="shared" si="1"/>
        <v>0</v>
      </c>
      <c r="D14" s="120">
        <f>速見郡・杵築市・国東市・東国東郡!I10</f>
        <v>3980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7">
        <f>速見郡・杵築市・国東市・東国東郡!Z10</f>
        <v>0</v>
      </c>
    </row>
    <row r="15" spans="1:13" s="90" customFormat="1" ht="31.5" customHeight="1">
      <c r="A15" s="119" t="s">
        <v>75</v>
      </c>
      <c r="B15" s="118">
        <f t="shared" si="0"/>
        <v>5200</v>
      </c>
      <c r="C15" s="121">
        <f t="shared" si="1"/>
        <v>0</v>
      </c>
      <c r="D15" s="120">
        <f>速見郡・杵築市・国東市・東国東郡!I18</f>
        <v>4720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7">
        <f>速見郡・杵築市・国東市・東国東郡!Z18</f>
        <v>0</v>
      </c>
    </row>
    <row r="16" spans="1:13" s="90" customFormat="1" ht="31.5" customHeight="1">
      <c r="A16" s="119" t="s">
        <v>121</v>
      </c>
      <c r="B16" s="118">
        <f t="shared" si="0"/>
        <v>5430</v>
      </c>
      <c r="C16" s="121">
        <f t="shared" si="1"/>
        <v>0</v>
      </c>
      <c r="D16" s="120">
        <f>速見郡・杵築市・国東市・東国東郡!I27</f>
        <v>5430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7">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7">
        <f>速見郡・杵築市・国東市・東国東郡!Z32</f>
        <v>0</v>
      </c>
    </row>
    <row r="18" spans="1:13" s="90" customFormat="1" ht="31.5" customHeight="1">
      <c r="A18" s="119" t="s">
        <v>77</v>
      </c>
      <c r="B18" s="118">
        <f t="shared" si="0"/>
        <v>9120</v>
      </c>
      <c r="C18" s="121">
        <f t="shared" si="1"/>
        <v>0</v>
      </c>
      <c r="D18" s="120">
        <f>宇佐市・中津市・豊後高田市!I13</f>
        <v>5270</v>
      </c>
      <c r="E18" s="121">
        <f>宇佐市・中津市・豊後高田市!J13</f>
        <v>0</v>
      </c>
      <c r="F18" s="120">
        <f>宇佐市・中津市・豊後高田市!M13</f>
        <v>680</v>
      </c>
      <c r="G18" s="121">
        <f>宇佐市・中津市・豊後高田市!N13</f>
        <v>0</v>
      </c>
      <c r="H18" s="120">
        <f>宇佐市・中津市・豊後高田市!Q13</f>
        <v>650</v>
      </c>
      <c r="I18" s="121">
        <f>宇佐市・中津市・豊後高田市!R13</f>
        <v>0</v>
      </c>
      <c r="J18" s="120">
        <f>宇佐市・中津市・豊後高田市!U13</f>
        <v>2410</v>
      </c>
      <c r="K18" s="121">
        <f>宇佐市・中津市・豊後高田市!V13</f>
        <v>0</v>
      </c>
      <c r="L18" s="120">
        <f>宇佐市・中津市・豊後高田市!Y13</f>
        <v>110</v>
      </c>
      <c r="M18" s="197">
        <f>宇佐市・中津市・豊後高田市!Z13</f>
        <v>0</v>
      </c>
    </row>
    <row r="19" spans="1:13" s="90" customFormat="1" ht="31.5" customHeight="1">
      <c r="A19" s="119" t="s">
        <v>79</v>
      </c>
      <c r="B19" s="118">
        <f t="shared" si="0"/>
        <v>14590</v>
      </c>
      <c r="C19" s="121">
        <f t="shared" si="1"/>
        <v>0</v>
      </c>
      <c r="D19" s="120">
        <f>宇佐市・中津市・豊後高田市!I23</f>
        <v>5420</v>
      </c>
      <c r="E19" s="121">
        <f>宇佐市・中津市・豊後高田市!J23</f>
        <v>0</v>
      </c>
      <c r="F19" s="120">
        <f>宇佐市・中津市・豊後高田市!M23</f>
        <v>3250</v>
      </c>
      <c r="G19" s="121">
        <f>宇佐市・中津市・豊後高田市!N23</f>
        <v>0</v>
      </c>
      <c r="H19" s="120">
        <f>宇佐市・中津市・豊後高田市!Q23</f>
        <v>2100</v>
      </c>
      <c r="I19" s="121">
        <f>宇佐市・中津市・豊後高田市!R23</f>
        <v>0</v>
      </c>
      <c r="J19" s="120">
        <f>宇佐市・中津市・豊後高田市!U23</f>
        <v>3660</v>
      </c>
      <c r="K19" s="121">
        <f>宇佐市・中津市・豊後高田市!V23</f>
        <v>0</v>
      </c>
      <c r="L19" s="120">
        <f>宇佐市・中津市・豊後高田市!Y23</f>
        <v>160</v>
      </c>
      <c r="M19" s="197">
        <f>宇佐市・中津市・豊後高田市!Z23</f>
        <v>0</v>
      </c>
    </row>
    <row r="20" spans="1:13" s="90" customFormat="1" ht="31.5" customHeight="1">
      <c r="A20" s="119" t="s">
        <v>78</v>
      </c>
      <c r="B20" s="118">
        <f t="shared" si="0"/>
        <v>5290</v>
      </c>
      <c r="C20" s="121">
        <f t="shared" si="1"/>
        <v>0</v>
      </c>
      <c r="D20" s="120">
        <f>宇佐市・中津市・豊後高田市!I32</f>
        <v>3120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1800</v>
      </c>
      <c r="K20" s="121">
        <f>宇佐市・中津市・豊後高田市!V32</f>
        <v>0</v>
      </c>
      <c r="L20" s="120">
        <f>宇佐市・中津市・豊後高田市!Y32</f>
        <v>80</v>
      </c>
      <c r="M20" s="197">
        <f>宇佐市・中津市・豊後高田市!Z26</f>
        <v>0</v>
      </c>
    </row>
    <row r="21" spans="1:13" s="90" customFormat="1" ht="31.5" customHeight="1">
      <c r="A21" s="119" t="s">
        <v>80</v>
      </c>
      <c r="B21" s="118">
        <f t="shared" si="0"/>
        <v>4860</v>
      </c>
      <c r="C21" s="121">
        <f t="shared" si="1"/>
        <v>0</v>
      </c>
      <c r="D21" s="120">
        <f>玖珠郡・日田市!I16</f>
        <v>4860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7">
        <f>玖珠郡・日田市!Z16</f>
        <v>0</v>
      </c>
    </row>
    <row r="22" spans="1:13" s="90" customFormat="1" ht="31.5" customHeight="1">
      <c r="A22" s="119" t="s">
        <v>107</v>
      </c>
      <c r="B22" s="118">
        <f t="shared" si="0"/>
        <v>12350</v>
      </c>
      <c r="C22" s="121">
        <f t="shared" si="1"/>
        <v>0</v>
      </c>
      <c r="D22" s="120">
        <f>玖珠郡・日田市!I30</f>
        <v>1360</v>
      </c>
      <c r="E22" s="121">
        <f>玖珠郡・日田市!J30</f>
        <v>0</v>
      </c>
      <c r="F22" s="120">
        <f>玖珠郡・日田市!M30</f>
        <v>580</v>
      </c>
      <c r="G22" s="121">
        <f>玖珠郡・日田市!N30</f>
        <v>0</v>
      </c>
      <c r="H22" s="120">
        <f>玖珠郡・日田市!Q30</f>
        <v>250</v>
      </c>
      <c r="I22" s="121">
        <f>玖珠郡・日田市!R30</f>
        <v>0</v>
      </c>
      <c r="J22" s="120">
        <f>玖珠郡・日田市!U30</f>
        <v>3160</v>
      </c>
      <c r="K22" s="121">
        <f>玖珠郡・日田市!V30</f>
        <v>0</v>
      </c>
      <c r="L22" s="120">
        <f>玖珠郡・日田市!Y30</f>
        <v>7000</v>
      </c>
      <c r="M22" s="197">
        <f>玖珠郡・日田市!Z30</f>
        <v>0</v>
      </c>
    </row>
    <row r="23" spans="1:13" s="90" customFormat="1" ht="31.5" customHeight="1" thickBot="1">
      <c r="A23" s="128"/>
      <c r="B23" s="129"/>
      <c r="C23" s="130"/>
      <c r="D23" s="131"/>
      <c r="E23" s="130"/>
      <c r="F23" s="131"/>
      <c r="G23" s="130"/>
      <c r="H23" s="131"/>
      <c r="I23" s="130"/>
      <c r="J23" s="131"/>
      <c r="K23" s="130"/>
      <c r="L23" s="131"/>
      <c r="M23" s="198"/>
    </row>
    <row r="24" spans="1:13" s="90" customFormat="1" ht="31.5" customHeight="1" thickTop="1" thickBot="1">
      <c r="A24" s="132" t="s">
        <v>163</v>
      </c>
      <c r="B24" s="133">
        <f>IF(SUM(D24,F24,H24,J24,L24)=0,"",SUM(D24,F24,H24,J24,L24))</f>
        <v>208010</v>
      </c>
      <c r="C24" s="134">
        <f t="shared" ref="C24:M24" si="2">SUM(C6:C23)</f>
        <v>0</v>
      </c>
      <c r="D24" s="133">
        <f t="shared" si="2"/>
        <v>143440</v>
      </c>
      <c r="E24" s="135">
        <f t="shared" si="2"/>
        <v>0</v>
      </c>
      <c r="F24" s="133">
        <f t="shared" si="2"/>
        <v>14040</v>
      </c>
      <c r="G24" s="135">
        <f t="shared" si="2"/>
        <v>0</v>
      </c>
      <c r="H24" s="133">
        <f t="shared" si="2"/>
        <v>8730</v>
      </c>
      <c r="I24" s="135">
        <f t="shared" si="2"/>
        <v>0</v>
      </c>
      <c r="J24" s="133">
        <f t="shared" si="2"/>
        <v>34450</v>
      </c>
      <c r="K24" s="135">
        <f t="shared" si="2"/>
        <v>0</v>
      </c>
      <c r="L24" s="133">
        <f t="shared" si="2"/>
        <v>7350</v>
      </c>
      <c r="M24" s="199">
        <f t="shared" si="2"/>
        <v>0</v>
      </c>
    </row>
  </sheetData>
  <customSheetViews>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1"/>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4"/>
      <headerFooter alignWithMargins="0"/>
    </customSheetView>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tabSelected="1" zoomScale="90" zoomScaleNormal="90" workbookViewId="0">
      <selection sqref="A1:E1"/>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5" customFormat="1" ht="13.5" customHeight="1">
      <c r="A1" s="335" t="s">
        <v>15</v>
      </c>
      <c r="B1" s="336"/>
      <c r="C1" s="336"/>
      <c r="D1" s="336"/>
      <c r="E1" s="336"/>
      <c r="F1" s="345" t="s">
        <v>16</v>
      </c>
      <c r="G1" s="346"/>
      <c r="H1" s="347"/>
      <c r="I1" s="339" t="s">
        <v>17</v>
      </c>
      <c r="J1" s="339"/>
      <c r="K1" s="210" t="s">
        <v>0</v>
      </c>
      <c r="L1" s="345" t="s">
        <v>18</v>
      </c>
      <c r="M1" s="346"/>
      <c r="N1" s="346"/>
      <c r="O1" s="347"/>
      <c r="P1" s="345" t="s">
        <v>19</v>
      </c>
      <c r="Q1" s="346"/>
      <c r="R1" s="346"/>
      <c r="S1" s="347"/>
      <c r="T1" s="345" t="s">
        <v>20</v>
      </c>
      <c r="U1" s="346"/>
      <c r="V1" s="347"/>
      <c r="W1" s="339" t="s">
        <v>21</v>
      </c>
      <c r="X1" s="339"/>
      <c r="Y1" s="339"/>
      <c r="Z1" s="109" t="s">
        <v>22</v>
      </c>
    </row>
    <row r="2" spans="1:27" s="6" customFormat="1" ht="24.95" customHeight="1">
      <c r="A2" s="337"/>
      <c r="B2" s="338"/>
      <c r="C2" s="338"/>
      <c r="D2" s="338"/>
      <c r="E2" s="338"/>
      <c r="F2" s="342">
        <f>SUM(大分市:玖珠郡・日田市!I2:J2)</f>
        <v>0</v>
      </c>
      <c r="G2" s="343"/>
      <c r="H2" s="344"/>
      <c r="I2" s="340">
        <f>SUM(G37)</f>
        <v>0</v>
      </c>
      <c r="J2" s="341"/>
      <c r="K2" s="209"/>
      <c r="L2" s="340"/>
      <c r="M2" s="349"/>
      <c r="N2" s="349"/>
      <c r="O2" s="341"/>
      <c r="P2" s="340"/>
      <c r="Q2" s="349"/>
      <c r="R2" s="349"/>
      <c r="S2" s="341"/>
      <c r="T2" s="340"/>
      <c r="U2" s="349"/>
      <c r="V2" s="341"/>
      <c r="W2" s="350"/>
      <c r="X2" s="350"/>
      <c r="Y2" s="350"/>
      <c r="Z2" s="150"/>
      <c r="AA2" s="215"/>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00" t="s">
        <v>129</v>
      </c>
      <c r="B4" s="301"/>
      <c r="C4" s="315" t="s">
        <v>81</v>
      </c>
      <c r="D4" s="316"/>
      <c r="E4" s="317"/>
      <c r="F4" s="317"/>
      <c r="G4" s="317"/>
      <c r="H4" s="317"/>
      <c r="I4" s="317"/>
      <c r="J4" s="317"/>
      <c r="K4" s="317"/>
      <c r="L4" s="317"/>
      <c r="M4" s="317"/>
      <c r="N4" s="317"/>
      <c r="O4" s="317" t="s">
        <v>82</v>
      </c>
      <c r="P4" s="317"/>
      <c r="Q4" s="317"/>
      <c r="R4" s="317"/>
      <c r="S4" s="317" t="s">
        <v>83</v>
      </c>
      <c r="T4" s="317"/>
      <c r="U4" s="317"/>
      <c r="V4" s="317"/>
      <c r="W4" s="317" t="s">
        <v>84</v>
      </c>
      <c r="X4" s="317"/>
      <c r="Y4" s="317"/>
      <c r="Z4" s="348"/>
      <c r="AA4" s="12"/>
    </row>
    <row r="5" spans="1:27" s="5" customFormat="1" ht="21" customHeight="1">
      <c r="A5" s="302"/>
      <c r="B5" s="303"/>
      <c r="C5" s="326" t="s">
        <v>342</v>
      </c>
      <c r="D5" s="327"/>
      <c r="E5" s="54" t="s">
        <v>102</v>
      </c>
      <c r="F5" s="55" t="s">
        <v>103</v>
      </c>
      <c r="G5" s="328" t="s">
        <v>342</v>
      </c>
      <c r="H5" s="327"/>
      <c r="I5" s="52" t="s">
        <v>102</v>
      </c>
      <c r="J5" s="53" t="s">
        <v>103</v>
      </c>
      <c r="K5" s="326" t="s">
        <v>342</v>
      </c>
      <c r="L5" s="327"/>
      <c r="M5" s="54" t="s">
        <v>102</v>
      </c>
      <c r="N5" s="216" t="s">
        <v>103</v>
      </c>
      <c r="O5" s="331" t="s">
        <v>342</v>
      </c>
      <c r="P5" s="327"/>
      <c r="Q5" s="52" t="s">
        <v>102</v>
      </c>
      <c r="R5" s="216" t="s">
        <v>103</v>
      </c>
      <c r="S5" s="331" t="s">
        <v>342</v>
      </c>
      <c r="T5" s="327"/>
      <c r="U5" s="52" t="s">
        <v>102</v>
      </c>
      <c r="V5" s="216" t="s">
        <v>103</v>
      </c>
      <c r="W5" s="331" t="s">
        <v>342</v>
      </c>
      <c r="X5" s="327"/>
      <c r="Y5" s="52" t="s">
        <v>102</v>
      </c>
      <c r="Z5" s="53" t="s">
        <v>103</v>
      </c>
    </row>
    <row r="6" spans="1:27" ht="21" customHeight="1">
      <c r="A6" s="302"/>
      <c r="B6" s="303"/>
      <c r="C6" s="39" t="s">
        <v>148</v>
      </c>
      <c r="D6" s="103" t="s">
        <v>329</v>
      </c>
      <c r="E6" s="4">
        <v>1010</v>
      </c>
      <c r="F6" s="76"/>
      <c r="G6" s="103" t="s">
        <v>193</v>
      </c>
      <c r="H6" s="103" t="s">
        <v>331</v>
      </c>
      <c r="I6" s="137">
        <v>1450</v>
      </c>
      <c r="J6" s="73"/>
      <c r="K6" s="39" t="s">
        <v>151</v>
      </c>
      <c r="L6" s="103" t="s">
        <v>382</v>
      </c>
      <c r="M6" s="4">
        <v>1570</v>
      </c>
      <c r="N6" s="217"/>
      <c r="O6" s="103" t="s">
        <v>206</v>
      </c>
      <c r="P6" s="103" t="s">
        <v>319</v>
      </c>
      <c r="Q6" s="4">
        <v>1540</v>
      </c>
      <c r="R6" s="218"/>
      <c r="S6" s="103" t="s">
        <v>362</v>
      </c>
      <c r="T6" s="103" t="s">
        <v>322</v>
      </c>
      <c r="U6" s="4">
        <v>1250</v>
      </c>
      <c r="V6" s="219"/>
      <c r="W6" s="220" t="s">
        <v>8</v>
      </c>
      <c r="X6" s="103"/>
      <c r="Y6" s="4">
        <v>1040</v>
      </c>
      <c r="Z6" s="73"/>
      <c r="AA6" s="12"/>
    </row>
    <row r="7" spans="1:27" ht="21" customHeight="1">
      <c r="A7" s="302"/>
      <c r="B7" s="303"/>
      <c r="C7" s="39" t="s">
        <v>173</v>
      </c>
      <c r="D7" s="103" t="s">
        <v>382</v>
      </c>
      <c r="E7" s="4">
        <v>1120</v>
      </c>
      <c r="F7" s="76"/>
      <c r="G7" s="103" t="s">
        <v>194</v>
      </c>
      <c r="H7" s="103" t="s">
        <v>326</v>
      </c>
      <c r="I7" s="4">
        <v>1060</v>
      </c>
      <c r="J7" s="73"/>
      <c r="K7" s="39" t="s">
        <v>152</v>
      </c>
      <c r="L7" s="103" t="s">
        <v>467</v>
      </c>
      <c r="M7" s="4">
        <v>500</v>
      </c>
      <c r="N7" s="217"/>
      <c r="O7" s="202" t="s">
        <v>134</v>
      </c>
      <c r="P7" s="103" t="s">
        <v>435</v>
      </c>
      <c r="Q7" s="4">
        <v>1010</v>
      </c>
      <c r="R7" s="218"/>
      <c r="S7" s="103" t="s">
        <v>366</v>
      </c>
      <c r="T7" s="103" t="s">
        <v>322</v>
      </c>
      <c r="U7" s="4">
        <v>150</v>
      </c>
      <c r="V7" s="219"/>
      <c r="W7" s="220" t="s">
        <v>10</v>
      </c>
      <c r="X7" s="103"/>
      <c r="Y7" s="4">
        <v>280</v>
      </c>
      <c r="Z7" s="73"/>
      <c r="AA7" s="12"/>
    </row>
    <row r="8" spans="1:27" ht="21" customHeight="1">
      <c r="A8" s="302"/>
      <c r="B8" s="303"/>
      <c r="C8" s="39" t="s">
        <v>174</v>
      </c>
      <c r="D8" s="103" t="s">
        <v>318</v>
      </c>
      <c r="E8" s="4">
        <v>1370</v>
      </c>
      <c r="F8" s="76"/>
      <c r="G8" s="103" t="s">
        <v>195</v>
      </c>
      <c r="H8" s="103" t="s">
        <v>326</v>
      </c>
      <c r="I8" s="4">
        <v>1820</v>
      </c>
      <c r="J8" s="73"/>
      <c r="K8" s="39" t="s">
        <v>501</v>
      </c>
      <c r="L8" s="103" t="s">
        <v>562</v>
      </c>
      <c r="M8" s="37">
        <v>530</v>
      </c>
      <c r="N8" s="217"/>
      <c r="O8" s="103" t="s">
        <v>144</v>
      </c>
      <c r="P8" s="103" t="s">
        <v>435</v>
      </c>
      <c r="Q8" s="4">
        <v>1030</v>
      </c>
      <c r="R8" s="218"/>
      <c r="S8" s="103" t="s">
        <v>181</v>
      </c>
      <c r="T8" s="103" t="s">
        <v>322</v>
      </c>
      <c r="U8" s="4">
        <v>440</v>
      </c>
      <c r="V8" s="219"/>
      <c r="W8" s="220" t="s">
        <v>11</v>
      </c>
      <c r="X8" s="103"/>
      <c r="Y8" s="4">
        <v>270</v>
      </c>
      <c r="Z8" s="73"/>
      <c r="AA8" s="12"/>
    </row>
    <row r="9" spans="1:27" ht="21" customHeight="1">
      <c r="A9" s="302"/>
      <c r="B9" s="303"/>
      <c r="C9" s="39" t="s">
        <v>351</v>
      </c>
      <c r="D9" s="103" t="s">
        <v>324</v>
      </c>
      <c r="E9" s="4">
        <v>680</v>
      </c>
      <c r="F9" s="76"/>
      <c r="G9" s="103" t="s">
        <v>196</v>
      </c>
      <c r="H9" s="103" t="s">
        <v>328</v>
      </c>
      <c r="I9" s="4">
        <v>1120</v>
      </c>
      <c r="J9" s="73"/>
      <c r="K9" s="39" t="s">
        <v>153</v>
      </c>
      <c r="L9" s="103" t="s">
        <v>319</v>
      </c>
      <c r="M9" s="37">
        <v>1330</v>
      </c>
      <c r="N9" s="217"/>
      <c r="O9" s="103" t="s">
        <v>205</v>
      </c>
      <c r="P9" s="103" t="s">
        <v>318</v>
      </c>
      <c r="Q9" s="4">
        <v>350</v>
      </c>
      <c r="R9" s="218"/>
      <c r="S9" s="103" t="s">
        <v>141</v>
      </c>
      <c r="T9" s="103"/>
      <c r="U9" s="4">
        <v>100</v>
      </c>
      <c r="V9" s="219"/>
      <c r="W9" s="220" t="s">
        <v>142</v>
      </c>
      <c r="X9" s="103"/>
      <c r="Y9" s="4">
        <v>240</v>
      </c>
      <c r="Z9" s="73"/>
      <c r="AA9" s="12"/>
    </row>
    <row r="10" spans="1:27" ht="21" customHeight="1">
      <c r="A10" s="302"/>
      <c r="B10" s="303"/>
      <c r="C10" s="39" t="s">
        <v>347</v>
      </c>
      <c r="D10" s="103" t="s">
        <v>324</v>
      </c>
      <c r="E10" s="4">
        <v>410</v>
      </c>
      <c r="F10" s="76"/>
      <c r="G10" s="103" t="s">
        <v>197</v>
      </c>
      <c r="H10" s="103" t="s">
        <v>326</v>
      </c>
      <c r="I10" s="4">
        <v>1360</v>
      </c>
      <c r="J10" s="73"/>
      <c r="K10" s="39" t="s">
        <v>154</v>
      </c>
      <c r="L10" s="103" t="s">
        <v>383</v>
      </c>
      <c r="M10" s="37">
        <v>1820</v>
      </c>
      <c r="N10" s="217"/>
      <c r="O10" s="202" t="s">
        <v>143</v>
      </c>
      <c r="P10" s="103" t="s">
        <v>321</v>
      </c>
      <c r="Q10" s="4">
        <v>680</v>
      </c>
      <c r="R10" s="218"/>
      <c r="S10" s="103" t="s">
        <v>208</v>
      </c>
      <c r="T10" s="103" t="s">
        <v>322</v>
      </c>
      <c r="U10" s="4">
        <v>280</v>
      </c>
      <c r="V10" s="219"/>
      <c r="W10" s="220" t="s">
        <v>1</v>
      </c>
      <c r="X10" s="103"/>
      <c r="Y10" s="4">
        <v>480</v>
      </c>
      <c r="Z10" s="73"/>
      <c r="AA10" s="12"/>
    </row>
    <row r="11" spans="1:27" ht="21" customHeight="1">
      <c r="A11" s="302"/>
      <c r="B11" s="303"/>
      <c r="C11" s="39" t="s">
        <v>175</v>
      </c>
      <c r="D11" s="103" t="s">
        <v>324</v>
      </c>
      <c r="E11" s="4">
        <v>620</v>
      </c>
      <c r="F11" s="76"/>
      <c r="G11" s="103" t="s">
        <v>198</v>
      </c>
      <c r="H11" s="103" t="s">
        <v>328</v>
      </c>
      <c r="I11" s="4">
        <v>1880</v>
      </c>
      <c r="J11" s="73"/>
      <c r="K11" s="39" t="s">
        <v>155</v>
      </c>
      <c r="L11" s="103" t="s">
        <v>383</v>
      </c>
      <c r="M11" s="37">
        <v>2180</v>
      </c>
      <c r="N11" s="217"/>
      <c r="O11" s="221" t="s">
        <v>139</v>
      </c>
      <c r="P11" s="139" t="s">
        <v>321</v>
      </c>
      <c r="Q11" s="17">
        <v>1410</v>
      </c>
      <c r="R11" s="222"/>
      <c r="S11" s="139" t="s">
        <v>363</v>
      </c>
      <c r="T11" s="139" t="s">
        <v>590</v>
      </c>
      <c r="U11" s="17">
        <v>300</v>
      </c>
      <c r="V11" s="223"/>
      <c r="W11" s="220" t="s">
        <v>112</v>
      </c>
      <c r="X11" s="103"/>
      <c r="Y11" s="4">
        <v>340</v>
      </c>
      <c r="Z11" s="73"/>
      <c r="AA11" s="12"/>
    </row>
    <row r="12" spans="1:27" ht="21" customHeight="1">
      <c r="A12" s="302"/>
      <c r="B12" s="303"/>
      <c r="C12" s="39" t="s">
        <v>176</v>
      </c>
      <c r="D12" s="103" t="s">
        <v>324</v>
      </c>
      <c r="E12" s="4">
        <v>1760</v>
      </c>
      <c r="F12" s="254"/>
      <c r="G12" s="103" t="s">
        <v>199</v>
      </c>
      <c r="H12" s="103" t="s">
        <v>326</v>
      </c>
      <c r="I12" s="4">
        <v>820</v>
      </c>
      <c r="J12" s="73"/>
      <c r="K12" s="39" t="s">
        <v>156</v>
      </c>
      <c r="L12" s="103" t="s">
        <v>476</v>
      </c>
      <c r="M12" s="37">
        <v>2010</v>
      </c>
      <c r="N12" s="217"/>
      <c r="O12" s="107" t="s">
        <v>587</v>
      </c>
      <c r="P12" s="107" t="s">
        <v>588</v>
      </c>
      <c r="Q12" s="207">
        <v>250</v>
      </c>
      <c r="R12" s="224"/>
      <c r="S12" s="225" t="s">
        <v>357</v>
      </c>
      <c r="T12" s="107"/>
      <c r="U12" s="137">
        <v>110</v>
      </c>
      <c r="V12" s="226"/>
      <c r="W12" s="220" t="s">
        <v>364</v>
      </c>
      <c r="X12" s="103"/>
      <c r="Y12" s="4">
        <v>380</v>
      </c>
      <c r="Z12" s="73"/>
      <c r="AA12" s="12"/>
    </row>
    <row r="13" spans="1:27" ht="21" customHeight="1">
      <c r="A13" s="302"/>
      <c r="B13" s="303"/>
      <c r="C13" s="39" t="s">
        <v>177</v>
      </c>
      <c r="D13" s="103" t="s">
        <v>324</v>
      </c>
      <c r="E13" s="4">
        <v>1560</v>
      </c>
      <c r="F13" s="254"/>
      <c r="G13" s="103" t="s">
        <v>200</v>
      </c>
      <c r="H13" s="103" t="s">
        <v>329</v>
      </c>
      <c r="I13" s="4">
        <v>900</v>
      </c>
      <c r="J13" s="73"/>
      <c r="K13" s="39" t="s">
        <v>157</v>
      </c>
      <c r="L13" s="103" t="s">
        <v>383</v>
      </c>
      <c r="M13" s="37">
        <v>1760</v>
      </c>
      <c r="N13" s="217"/>
      <c r="O13" s="227"/>
      <c r="P13" s="103"/>
      <c r="Q13" s="37"/>
      <c r="R13" s="218"/>
      <c r="S13" s="202" t="s">
        <v>210</v>
      </c>
      <c r="T13" s="103" t="s">
        <v>589</v>
      </c>
      <c r="U13" s="4">
        <v>320</v>
      </c>
      <c r="V13" s="219"/>
      <c r="W13" s="220" t="s">
        <v>113</v>
      </c>
      <c r="X13" s="103"/>
      <c r="Y13" s="4">
        <v>460</v>
      </c>
      <c r="Z13" s="73"/>
      <c r="AA13" s="12"/>
    </row>
    <row r="14" spans="1:27" ht="21" customHeight="1">
      <c r="A14" s="302"/>
      <c r="B14" s="303"/>
      <c r="C14" s="39" t="s">
        <v>125</v>
      </c>
      <c r="D14" s="103"/>
      <c r="E14" s="4">
        <v>270</v>
      </c>
      <c r="F14" s="76"/>
      <c r="G14" s="103" t="s">
        <v>201</v>
      </c>
      <c r="H14" s="103" t="s">
        <v>328</v>
      </c>
      <c r="I14" s="283">
        <v>920</v>
      </c>
      <c r="J14" s="73"/>
      <c r="K14" s="39" t="s">
        <v>158</v>
      </c>
      <c r="L14" s="103" t="s">
        <v>384</v>
      </c>
      <c r="M14" s="37">
        <v>530</v>
      </c>
      <c r="N14" s="217"/>
      <c r="O14" s="103"/>
      <c r="P14" s="103"/>
      <c r="Q14" s="37"/>
      <c r="R14" s="218"/>
      <c r="S14" s="202"/>
      <c r="T14" s="103"/>
      <c r="U14" s="4"/>
      <c r="V14" s="219"/>
      <c r="W14" s="220" t="s">
        <v>9</v>
      </c>
      <c r="X14" s="103"/>
      <c r="Y14" s="4">
        <v>100</v>
      </c>
      <c r="Z14" s="73"/>
      <c r="AA14" s="12"/>
    </row>
    <row r="15" spans="1:27" ht="21" customHeight="1">
      <c r="A15" s="302"/>
      <c r="B15" s="303"/>
      <c r="C15" s="39" t="s">
        <v>178</v>
      </c>
      <c r="D15" s="103" t="s">
        <v>324</v>
      </c>
      <c r="E15" s="4">
        <v>1950</v>
      </c>
      <c r="F15" s="254"/>
      <c r="G15" s="103" t="s">
        <v>202</v>
      </c>
      <c r="H15" s="103" t="s">
        <v>337</v>
      </c>
      <c r="I15" s="4">
        <v>700</v>
      </c>
      <c r="J15" s="73"/>
      <c r="K15" s="39" t="s">
        <v>159</v>
      </c>
      <c r="L15" s="103" t="s">
        <v>382</v>
      </c>
      <c r="M15" s="37">
        <v>470</v>
      </c>
      <c r="N15" s="217"/>
      <c r="O15" s="228"/>
      <c r="P15" s="214"/>
      <c r="Q15" s="4"/>
      <c r="R15" s="218"/>
      <c r="S15" s="202"/>
      <c r="T15" s="103"/>
      <c r="U15" s="4"/>
      <c r="V15" s="219"/>
      <c r="W15" s="220" t="s">
        <v>143</v>
      </c>
      <c r="X15" s="211"/>
      <c r="Y15" s="113">
        <v>280</v>
      </c>
      <c r="Z15" s="73"/>
      <c r="AA15" s="12"/>
    </row>
    <row r="16" spans="1:27" ht="21" customHeight="1">
      <c r="A16" s="302"/>
      <c r="B16" s="303"/>
      <c r="C16" s="39" t="s">
        <v>179</v>
      </c>
      <c r="D16" s="103" t="s">
        <v>324</v>
      </c>
      <c r="E16" s="102">
        <v>780</v>
      </c>
      <c r="F16" s="76"/>
      <c r="G16" s="103" t="s">
        <v>203</v>
      </c>
      <c r="H16" s="103" t="s">
        <v>327</v>
      </c>
      <c r="I16" s="4">
        <v>780</v>
      </c>
      <c r="J16" s="73"/>
      <c r="K16" s="39" t="s">
        <v>160</v>
      </c>
      <c r="L16" s="103" t="s">
        <v>382</v>
      </c>
      <c r="M16" s="37">
        <v>1930</v>
      </c>
      <c r="N16" s="217"/>
      <c r="O16" s="228"/>
      <c r="P16" s="214"/>
      <c r="Q16" s="4"/>
      <c r="R16" s="218"/>
      <c r="S16" s="202"/>
      <c r="T16" s="103"/>
      <c r="U16" s="4"/>
      <c r="V16" s="219"/>
      <c r="W16" s="221" t="s">
        <v>5</v>
      </c>
      <c r="X16" s="139"/>
      <c r="Y16" s="17">
        <v>700</v>
      </c>
      <c r="Z16" s="229"/>
      <c r="AA16" s="12"/>
    </row>
    <row r="17" spans="1:27" ht="21" customHeight="1">
      <c r="A17" s="302"/>
      <c r="B17" s="303"/>
      <c r="C17" s="39" t="s">
        <v>180</v>
      </c>
      <c r="D17" s="103" t="s">
        <v>324</v>
      </c>
      <c r="E17" s="4">
        <v>850</v>
      </c>
      <c r="F17" s="76"/>
      <c r="G17" s="211" t="s">
        <v>204</v>
      </c>
      <c r="H17" s="211" t="s">
        <v>326</v>
      </c>
      <c r="I17" s="4">
        <v>620</v>
      </c>
      <c r="J17" s="73"/>
      <c r="K17" s="39" t="s">
        <v>463</v>
      </c>
      <c r="L17" s="103" t="s">
        <v>560</v>
      </c>
      <c r="M17" s="37">
        <v>750</v>
      </c>
      <c r="N17" s="217"/>
      <c r="O17" s="228"/>
      <c r="P17" s="214"/>
      <c r="Q17" s="4"/>
      <c r="R17" s="218"/>
      <c r="S17" s="202"/>
      <c r="T17" s="103"/>
      <c r="U17" s="4"/>
      <c r="V17" s="219"/>
      <c r="W17" s="231" t="s">
        <v>6</v>
      </c>
      <c r="X17" s="108"/>
      <c r="Y17" s="42">
        <v>1290</v>
      </c>
      <c r="Z17" s="82"/>
      <c r="AA17" s="12"/>
    </row>
    <row r="18" spans="1:27" ht="21" customHeight="1">
      <c r="A18" s="302"/>
      <c r="B18" s="303"/>
      <c r="C18" s="39" t="s">
        <v>181</v>
      </c>
      <c r="D18" s="103" t="s">
        <v>321</v>
      </c>
      <c r="E18" s="4">
        <v>1480</v>
      </c>
      <c r="F18" s="76"/>
      <c r="G18" s="232"/>
      <c r="H18" s="232"/>
      <c r="I18" s="44"/>
      <c r="J18" s="229"/>
      <c r="K18" s="39" t="s">
        <v>161</v>
      </c>
      <c r="L18" s="103" t="s">
        <v>385</v>
      </c>
      <c r="M18" s="37">
        <v>1050</v>
      </c>
      <c r="N18" s="217"/>
      <c r="O18" s="202"/>
      <c r="P18" s="103"/>
      <c r="Q18" s="4"/>
      <c r="R18" s="218"/>
      <c r="S18" s="202"/>
      <c r="T18" s="103"/>
      <c r="U18" s="4"/>
      <c r="V18" s="219"/>
      <c r="W18" s="233" t="s">
        <v>7</v>
      </c>
      <c r="X18" s="107"/>
      <c r="Y18" s="137">
        <v>1940</v>
      </c>
      <c r="Z18" s="73"/>
      <c r="AA18" s="12"/>
    </row>
    <row r="19" spans="1:27" ht="21" customHeight="1">
      <c r="A19" s="302"/>
      <c r="B19" s="303"/>
      <c r="C19" s="39" t="s">
        <v>498</v>
      </c>
      <c r="D19" s="103"/>
      <c r="E19" s="4">
        <v>480</v>
      </c>
      <c r="F19" s="76"/>
      <c r="G19" s="318" t="s">
        <v>130</v>
      </c>
      <c r="H19" s="318"/>
      <c r="I19" s="318"/>
      <c r="J19" s="319"/>
      <c r="K19" s="39" t="s">
        <v>162</v>
      </c>
      <c r="L19" s="103" t="s">
        <v>385</v>
      </c>
      <c r="M19" s="37">
        <v>520</v>
      </c>
      <c r="N19" s="217"/>
      <c r="O19" s="228" t="s">
        <v>454</v>
      </c>
      <c r="P19" s="214" t="s">
        <v>457</v>
      </c>
      <c r="Q19" s="4"/>
      <c r="R19" s="218"/>
      <c r="S19" s="202"/>
      <c r="T19" s="103"/>
      <c r="U19" s="4"/>
      <c r="V19" s="219"/>
      <c r="W19" s="220" t="s">
        <v>26</v>
      </c>
      <c r="X19" s="103"/>
      <c r="Y19" s="4">
        <v>750</v>
      </c>
      <c r="Z19" s="73"/>
      <c r="AA19" s="12"/>
    </row>
    <row r="20" spans="1:27" ht="21" customHeight="1">
      <c r="A20" s="302"/>
      <c r="B20" s="303"/>
      <c r="C20" s="39" t="s">
        <v>182</v>
      </c>
      <c r="D20" s="103" t="s">
        <v>319</v>
      </c>
      <c r="E20" s="4">
        <v>890</v>
      </c>
      <c r="F20" s="76"/>
      <c r="G20" s="107" t="s">
        <v>149</v>
      </c>
      <c r="H20" s="107" t="s">
        <v>320</v>
      </c>
      <c r="I20" s="284">
        <v>760</v>
      </c>
      <c r="J20" s="136"/>
      <c r="K20" s="39"/>
      <c r="L20" s="103"/>
      <c r="M20" s="37"/>
      <c r="N20" s="218"/>
      <c r="O20" s="227" t="s">
        <v>26</v>
      </c>
      <c r="P20" s="214" t="s">
        <v>453</v>
      </c>
      <c r="Q20" s="14"/>
      <c r="R20" s="218"/>
      <c r="S20" s="202"/>
      <c r="T20" s="103"/>
      <c r="U20" s="4"/>
      <c r="V20" s="219"/>
      <c r="W20" s="220" t="s">
        <v>27</v>
      </c>
      <c r="X20" s="103"/>
      <c r="Y20" s="4">
        <v>420</v>
      </c>
      <c r="Z20" s="73"/>
      <c r="AA20" s="12"/>
    </row>
    <row r="21" spans="1:27" ht="21" customHeight="1">
      <c r="A21" s="302"/>
      <c r="B21" s="303"/>
      <c r="C21" s="39" t="s">
        <v>183</v>
      </c>
      <c r="D21" s="141" t="s">
        <v>321</v>
      </c>
      <c r="E21" s="4">
        <v>750</v>
      </c>
      <c r="F21" s="76"/>
      <c r="G21" s="103" t="s">
        <v>170</v>
      </c>
      <c r="H21" s="103" t="s">
        <v>320</v>
      </c>
      <c r="I21" s="37">
        <v>740</v>
      </c>
      <c r="J21" s="136"/>
      <c r="K21" s="329" t="s">
        <v>131</v>
      </c>
      <c r="L21" s="318"/>
      <c r="M21" s="318"/>
      <c r="N21" s="330"/>
      <c r="O21" s="228" t="s">
        <v>458</v>
      </c>
      <c r="P21" s="214" t="s">
        <v>456</v>
      </c>
      <c r="Q21" s="4"/>
      <c r="R21" s="218"/>
      <c r="S21" s="202" t="s">
        <v>472</v>
      </c>
      <c r="T21" s="103"/>
      <c r="U21" s="4"/>
      <c r="V21" s="219"/>
      <c r="W21" s="220" t="s">
        <v>28</v>
      </c>
      <c r="X21" s="103"/>
      <c r="Y21" s="4">
        <v>790</v>
      </c>
      <c r="Z21" s="73"/>
      <c r="AA21" s="12"/>
    </row>
    <row r="22" spans="1:27" ht="21" customHeight="1">
      <c r="A22" s="302"/>
      <c r="B22" s="303"/>
      <c r="C22" s="39" t="s">
        <v>184</v>
      </c>
      <c r="D22" s="103" t="s">
        <v>321</v>
      </c>
      <c r="E22" s="4">
        <v>1720</v>
      </c>
      <c r="F22" s="76"/>
      <c r="G22" s="103"/>
      <c r="H22" s="103"/>
      <c r="I22" s="37"/>
      <c r="J22" s="73"/>
      <c r="K22" s="39" t="s">
        <v>150</v>
      </c>
      <c r="L22" s="103" t="s">
        <v>331</v>
      </c>
      <c r="M22" s="37">
        <v>620</v>
      </c>
      <c r="N22" s="218"/>
      <c r="O22" s="107" t="s">
        <v>25</v>
      </c>
      <c r="P22" s="214" t="s">
        <v>586</v>
      </c>
      <c r="Q22" s="230"/>
      <c r="R22" s="218"/>
      <c r="S22" s="202" t="s">
        <v>207</v>
      </c>
      <c r="T22" s="214" t="s">
        <v>586</v>
      </c>
      <c r="U22" s="4"/>
      <c r="V22" s="219"/>
      <c r="W22" s="220" t="s">
        <v>30</v>
      </c>
      <c r="X22" s="103"/>
      <c r="Y22" s="4">
        <v>600</v>
      </c>
      <c r="Z22" s="73"/>
      <c r="AA22" s="12"/>
    </row>
    <row r="23" spans="1:27" ht="21" customHeight="1">
      <c r="A23" s="302"/>
      <c r="B23" s="303"/>
      <c r="C23" s="39" t="s">
        <v>185</v>
      </c>
      <c r="D23" s="103" t="s">
        <v>321</v>
      </c>
      <c r="E23" s="4">
        <v>450</v>
      </c>
      <c r="F23" s="76"/>
      <c r="G23" s="234"/>
      <c r="H23" s="141"/>
      <c r="I23" s="4"/>
      <c r="J23" s="73"/>
      <c r="K23" s="39" t="s">
        <v>116</v>
      </c>
      <c r="L23" s="103"/>
      <c r="M23" s="37">
        <v>70</v>
      </c>
      <c r="N23" s="218"/>
      <c r="O23" s="227" t="s">
        <v>207</v>
      </c>
      <c r="P23" s="214" t="s">
        <v>586</v>
      </c>
      <c r="Q23" s="4"/>
      <c r="R23" s="218"/>
      <c r="S23" s="202" t="s">
        <v>209</v>
      </c>
      <c r="T23" s="214" t="s">
        <v>586</v>
      </c>
      <c r="U23" s="4"/>
      <c r="V23" s="219"/>
      <c r="W23" s="220" t="s">
        <v>29</v>
      </c>
      <c r="X23" s="103" t="s">
        <v>350</v>
      </c>
      <c r="Y23" s="4">
        <v>800</v>
      </c>
      <c r="Z23" s="73"/>
      <c r="AA23" s="12"/>
    </row>
    <row r="24" spans="1:27" ht="21" customHeight="1">
      <c r="A24" s="302"/>
      <c r="B24" s="303"/>
      <c r="C24" s="39" t="s">
        <v>3</v>
      </c>
      <c r="D24" s="103"/>
      <c r="E24" s="4">
        <v>610</v>
      </c>
      <c r="F24" s="76"/>
      <c r="G24" s="234"/>
      <c r="H24" s="141"/>
      <c r="I24" s="4"/>
      <c r="J24" s="73"/>
      <c r="K24" s="16"/>
      <c r="L24" s="141"/>
      <c r="M24" s="37"/>
      <c r="N24" s="218"/>
      <c r="O24" s="202"/>
      <c r="P24" s="103"/>
      <c r="Q24" s="4"/>
      <c r="R24" s="218"/>
      <c r="S24" s="202"/>
      <c r="T24" s="103"/>
      <c r="U24" s="4"/>
      <c r="V24" s="219"/>
      <c r="W24" s="220" t="s">
        <v>135</v>
      </c>
      <c r="X24" s="103" t="s">
        <v>350</v>
      </c>
      <c r="Y24" s="4">
        <v>230</v>
      </c>
      <c r="Z24" s="73"/>
      <c r="AA24" s="12"/>
    </row>
    <row r="25" spans="1:27" ht="21" customHeight="1">
      <c r="A25" s="302"/>
      <c r="B25" s="303"/>
      <c r="C25" s="39" t="s">
        <v>4</v>
      </c>
      <c r="D25" s="103"/>
      <c r="E25" s="4">
        <v>690</v>
      </c>
      <c r="F25" s="76"/>
      <c r="G25" s="234"/>
      <c r="H25" s="141"/>
      <c r="I25" s="4"/>
      <c r="J25" s="73"/>
      <c r="K25" s="16"/>
      <c r="L25" s="141"/>
      <c r="M25" s="37"/>
      <c r="N25" s="218"/>
      <c r="O25" s="202" t="s">
        <v>471</v>
      </c>
      <c r="P25" s="141"/>
      <c r="Q25" s="4"/>
      <c r="R25" s="218"/>
      <c r="S25" s="202"/>
      <c r="T25" s="103"/>
      <c r="U25" s="4"/>
      <c r="V25" s="219"/>
      <c r="W25" s="220" t="s">
        <v>23</v>
      </c>
      <c r="X25" s="103" t="s">
        <v>350</v>
      </c>
      <c r="Y25" s="4">
        <v>500</v>
      </c>
      <c r="Z25" s="73"/>
      <c r="AA25" s="12"/>
    </row>
    <row r="26" spans="1:27" ht="21" customHeight="1">
      <c r="A26" s="302"/>
      <c r="B26" s="303"/>
      <c r="C26" s="39" t="s">
        <v>186</v>
      </c>
      <c r="D26" s="103" t="s">
        <v>321</v>
      </c>
      <c r="E26" s="37">
        <v>630</v>
      </c>
      <c r="F26" s="76"/>
      <c r="G26" s="234"/>
      <c r="H26" s="141"/>
      <c r="I26" s="4"/>
      <c r="J26" s="73"/>
      <c r="K26" s="16"/>
      <c r="L26" s="141"/>
      <c r="M26" s="37"/>
      <c r="N26" s="218"/>
      <c r="O26" s="13" t="s">
        <v>474</v>
      </c>
      <c r="P26" s="141"/>
      <c r="Q26" s="14"/>
      <c r="R26" s="218"/>
      <c r="S26" s="202"/>
      <c r="T26" s="103"/>
      <c r="U26" s="4"/>
      <c r="V26" s="219"/>
      <c r="W26" s="220" t="s">
        <v>2</v>
      </c>
      <c r="X26" s="103"/>
      <c r="Y26" s="4">
        <v>240</v>
      </c>
      <c r="Z26" s="73"/>
      <c r="AA26" s="12"/>
    </row>
    <row r="27" spans="1:27" ht="21" customHeight="1">
      <c r="A27" s="302"/>
      <c r="B27" s="303"/>
      <c r="C27" s="39" t="s">
        <v>187</v>
      </c>
      <c r="D27" s="103" t="s">
        <v>318</v>
      </c>
      <c r="E27" s="37">
        <v>1310</v>
      </c>
      <c r="F27" s="76"/>
      <c r="G27" s="234"/>
      <c r="H27" s="141"/>
      <c r="I27" s="4"/>
      <c r="J27" s="73"/>
      <c r="K27" s="214" t="s">
        <v>505</v>
      </c>
      <c r="L27" s="103"/>
      <c r="M27" s="37"/>
      <c r="N27" s="218"/>
      <c r="O27" s="234"/>
      <c r="P27" s="141"/>
      <c r="Q27" s="14"/>
      <c r="R27" s="218"/>
      <c r="S27" s="202"/>
      <c r="T27" s="103"/>
      <c r="U27" s="4"/>
      <c r="V27" s="219"/>
      <c r="W27" s="220" t="s">
        <v>140</v>
      </c>
      <c r="X27" s="103"/>
      <c r="Y27" s="4">
        <v>440</v>
      </c>
      <c r="Z27" s="73"/>
      <c r="AA27" s="12"/>
    </row>
    <row r="28" spans="1:27" ht="21" customHeight="1">
      <c r="A28" s="302"/>
      <c r="B28" s="303"/>
      <c r="C28" s="39" t="s">
        <v>188</v>
      </c>
      <c r="D28" s="103" t="s">
        <v>318</v>
      </c>
      <c r="E28" s="37">
        <v>1660</v>
      </c>
      <c r="F28" s="76"/>
      <c r="G28" s="234"/>
      <c r="H28" s="141"/>
      <c r="I28" s="4"/>
      <c r="J28" s="73"/>
      <c r="K28" s="214" t="s">
        <v>529</v>
      </c>
      <c r="L28" s="103"/>
      <c r="M28" s="37"/>
      <c r="N28" s="218"/>
      <c r="O28" s="234"/>
      <c r="P28" s="141"/>
      <c r="Q28" s="14"/>
      <c r="R28" s="218"/>
      <c r="S28" s="202"/>
      <c r="T28" s="103"/>
      <c r="U28" s="4"/>
      <c r="V28" s="219"/>
      <c r="W28" s="220"/>
      <c r="X28" s="103"/>
      <c r="Y28" s="4"/>
      <c r="Z28" s="73"/>
      <c r="AA28" s="12"/>
    </row>
    <row r="29" spans="1:27" ht="21" customHeight="1">
      <c r="A29" s="302"/>
      <c r="B29" s="303"/>
      <c r="C29" s="39" t="s">
        <v>189</v>
      </c>
      <c r="D29" s="103" t="s">
        <v>563</v>
      </c>
      <c r="E29" s="37">
        <v>870</v>
      </c>
      <c r="F29" s="76"/>
      <c r="G29" s="234"/>
      <c r="H29" s="141"/>
      <c r="I29" s="4"/>
      <c r="J29" s="73"/>
      <c r="K29" s="214" t="s">
        <v>502</v>
      </c>
      <c r="L29" s="141"/>
      <c r="M29" s="14"/>
      <c r="N29" s="218"/>
      <c r="O29" s="234"/>
      <c r="P29" s="141"/>
      <c r="Q29" s="14"/>
      <c r="R29" s="218"/>
      <c r="S29" s="234"/>
      <c r="T29" s="141"/>
      <c r="U29" s="14"/>
      <c r="V29" s="219"/>
      <c r="W29" s="220" t="s">
        <v>464</v>
      </c>
      <c r="X29" s="103"/>
      <c r="Y29" s="4"/>
      <c r="Z29" s="73"/>
      <c r="AA29" s="12"/>
    </row>
    <row r="30" spans="1:27" ht="21" customHeight="1">
      <c r="A30" s="302"/>
      <c r="B30" s="303"/>
      <c r="C30" s="39" t="s">
        <v>343</v>
      </c>
      <c r="D30" s="103" t="s">
        <v>329</v>
      </c>
      <c r="E30" s="37">
        <v>820</v>
      </c>
      <c r="F30" s="76"/>
      <c r="G30" s="234"/>
      <c r="H30" s="141"/>
      <c r="I30" s="4"/>
      <c r="J30" s="73"/>
      <c r="K30" s="214" t="s">
        <v>568</v>
      </c>
      <c r="L30" s="141"/>
      <c r="M30" s="14"/>
      <c r="N30" s="218"/>
      <c r="O30" s="234"/>
      <c r="P30" s="141"/>
      <c r="Q30" s="14"/>
      <c r="R30" s="218"/>
      <c r="S30" s="202"/>
      <c r="T30" s="103"/>
      <c r="U30" s="4"/>
      <c r="V30" s="219"/>
      <c r="W30" s="220"/>
      <c r="X30" s="103"/>
      <c r="Y30" s="4"/>
      <c r="Z30" s="73"/>
      <c r="AA30" s="12"/>
    </row>
    <row r="31" spans="1:27" ht="21" customHeight="1">
      <c r="A31" s="302"/>
      <c r="B31" s="303"/>
      <c r="C31" s="39" t="s">
        <v>348</v>
      </c>
      <c r="D31" s="103" t="s">
        <v>328</v>
      </c>
      <c r="E31" s="37">
        <v>360</v>
      </c>
      <c r="F31" s="76"/>
      <c r="G31" s="234"/>
      <c r="H31" s="141"/>
      <c r="I31" s="4"/>
      <c r="J31" s="73"/>
      <c r="K31" s="214" t="s">
        <v>561</v>
      </c>
      <c r="L31" s="141"/>
      <c r="M31" s="14"/>
      <c r="N31" s="218"/>
      <c r="O31" s="234"/>
      <c r="P31" s="141"/>
      <c r="Q31" s="14"/>
      <c r="R31" s="218"/>
      <c r="S31" s="234"/>
      <c r="T31" s="141"/>
      <c r="U31" s="14"/>
      <c r="V31" s="219"/>
      <c r="W31" s="334" t="s">
        <v>131</v>
      </c>
      <c r="X31" s="318"/>
      <c r="Y31" s="318"/>
      <c r="Z31" s="319"/>
      <c r="AA31" s="12"/>
    </row>
    <row r="32" spans="1:27" ht="21" customHeight="1">
      <c r="A32" s="302"/>
      <c r="B32" s="303"/>
      <c r="C32" s="39" t="s">
        <v>190</v>
      </c>
      <c r="D32" s="103" t="s">
        <v>563</v>
      </c>
      <c r="E32" s="37">
        <v>1540</v>
      </c>
      <c r="F32" s="76"/>
      <c r="G32" s="234" t="s">
        <v>522</v>
      </c>
      <c r="H32" s="141"/>
      <c r="I32" s="4"/>
      <c r="J32" s="73"/>
      <c r="K32" s="16"/>
      <c r="L32" s="141"/>
      <c r="M32" s="14"/>
      <c r="N32" s="218"/>
      <c r="O32" s="234"/>
      <c r="P32" s="141"/>
      <c r="Q32" s="14"/>
      <c r="R32" s="218"/>
      <c r="S32" s="234"/>
      <c r="T32" s="141"/>
      <c r="U32" s="14"/>
      <c r="V32" s="219"/>
      <c r="W32" s="220" t="s">
        <v>14</v>
      </c>
      <c r="X32" s="103"/>
      <c r="Y32" s="4">
        <v>40</v>
      </c>
      <c r="Z32" s="73"/>
      <c r="AA32" s="12"/>
    </row>
    <row r="33" spans="1:27" ht="21" customHeight="1">
      <c r="A33" s="302"/>
      <c r="B33" s="303"/>
      <c r="C33" s="39" t="s">
        <v>191</v>
      </c>
      <c r="D33" s="103" t="s">
        <v>324</v>
      </c>
      <c r="E33" s="37">
        <v>1680</v>
      </c>
      <c r="F33" s="76"/>
      <c r="G33" s="234" t="s">
        <v>497</v>
      </c>
      <c r="H33" s="141"/>
      <c r="I33" s="4"/>
      <c r="J33" s="73"/>
      <c r="K33" s="16" t="str">
        <f>IF(SUM(N34:N36)=0,"","小計")</f>
        <v/>
      </c>
      <c r="L33" s="141"/>
      <c r="M33" s="14"/>
      <c r="N33" s="218"/>
      <c r="O33" s="234"/>
      <c r="P33" s="141"/>
      <c r="Q33" s="14"/>
      <c r="R33" s="218"/>
      <c r="S33" s="234"/>
      <c r="T33" s="141"/>
      <c r="U33" s="14"/>
      <c r="V33" s="219"/>
      <c r="W33" s="220"/>
      <c r="X33" s="103"/>
      <c r="Y33" s="4"/>
      <c r="Z33" s="73"/>
      <c r="AA33" s="12"/>
    </row>
    <row r="34" spans="1:27" ht="21" customHeight="1">
      <c r="A34" s="302"/>
      <c r="B34" s="303"/>
      <c r="C34" s="39" t="s">
        <v>192</v>
      </c>
      <c r="D34" s="103" t="s">
        <v>324</v>
      </c>
      <c r="E34" s="37">
        <v>800</v>
      </c>
      <c r="F34" s="76"/>
      <c r="G34" s="234" t="s">
        <v>530</v>
      </c>
      <c r="H34" s="141"/>
      <c r="I34" s="4"/>
      <c r="J34" s="73"/>
      <c r="K34" s="16" t="str">
        <f>IF(N34=0,"","大分市中心部")</f>
        <v/>
      </c>
      <c r="L34" s="141"/>
      <c r="M34" s="14"/>
      <c r="N34" s="235">
        <f>SUM(F6:F35)</f>
        <v>0</v>
      </c>
      <c r="O34" s="234"/>
      <c r="P34" s="141"/>
      <c r="Q34" s="14"/>
      <c r="R34" s="218"/>
      <c r="S34" s="234"/>
      <c r="T34" s="141"/>
      <c r="U34" s="14"/>
      <c r="V34" s="219"/>
      <c r="W34" s="220"/>
      <c r="X34" s="103"/>
      <c r="Y34" s="4"/>
      <c r="Z34" s="73"/>
      <c r="AA34" s="12"/>
    </row>
    <row r="35" spans="1:27" ht="21" customHeight="1">
      <c r="A35" s="302"/>
      <c r="B35" s="303"/>
      <c r="C35" s="140" t="s">
        <v>139</v>
      </c>
      <c r="D35" s="211" t="s">
        <v>324</v>
      </c>
      <c r="E35" s="37">
        <v>2270</v>
      </c>
      <c r="F35" s="76"/>
      <c r="G35" s="234" t="s">
        <v>521</v>
      </c>
      <c r="H35" s="141"/>
      <c r="I35" s="4"/>
      <c r="J35" s="73"/>
      <c r="K35" s="16" t="str">
        <f>IF(N35=0,"","大分市東部・南部（旧大分市）")</f>
        <v/>
      </c>
      <c r="L35" s="141"/>
      <c r="M35" s="14"/>
      <c r="N35" s="235">
        <f>SUM(J6:J17,N6:N19)</f>
        <v>0</v>
      </c>
      <c r="O35" s="234"/>
      <c r="P35" s="141"/>
      <c r="Q35" s="14"/>
      <c r="R35" s="218"/>
      <c r="S35" s="234"/>
      <c r="T35" s="141"/>
      <c r="U35" s="14"/>
      <c r="V35" s="219"/>
      <c r="W35" s="220"/>
      <c r="X35" s="103"/>
      <c r="Y35" s="4"/>
      <c r="Z35" s="73"/>
      <c r="AA35" s="12"/>
    </row>
    <row r="36" spans="1:27" ht="21" customHeight="1">
      <c r="A36" s="302"/>
      <c r="B36" s="304"/>
      <c r="C36" s="236" t="s">
        <v>452</v>
      </c>
      <c r="D36" s="214" t="s">
        <v>455</v>
      </c>
      <c r="E36" s="37"/>
      <c r="F36" s="76"/>
      <c r="G36" s="214" t="s">
        <v>564</v>
      </c>
      <c r="H36" s="141"/>
      <c r="I36" s="4"/>
      <c r="J36" s="73"/>
      <c r="K36" s="16" t="str">
        <f>IF(N36=0,"","大分市東部・南部（旧郡部）")</f>
        <v/>
      </c>
      <c r="L36" s="141"/>
      <c r="M36" s="14"/>
      <c r="N36" s="235">
        <f>SUM(J20:J21,N22:N23)</f>
        <v>0</v>
      </c>
      <c r="O36" s="234"/>
      <c r="P36" s="141"/>
      <c r="Q36" s="14"/>
      <c r="R36" s="218"/>
      <c r="S36" s="234"/>
      <c r="T36" s="141"/>
      <c r="U36" s="14"/>
      <c r="V36" s="219"/>
      <c r="W36" s="220"/>
      <c r="X36" s="103"/>
      <c r="Y36" s="4"/>
      <c r="Z36" s="73"/>
      <c r="AA36" s="12"/>
    </row>
    <row r="37" spans="1:27" s="240" customFormat="1" ht="21" customHeight="1">
      <c r="A37" s="302"/>
      <c r="B37" s="303"/>
      <c r="C37" s="307" t="s">
        <v>132</v>
      </c>
      <c r="D37" s="308"/>
      <c r="E37" s="308"/>
      <c r="F37" s="308"/>
      <c r="G37" s="311">
        <f>SUM(N37,R37,V37,Z37)</f>
        <v>0</v>
      </c>
      <c r="H37" s="332" t="s">
        <v>133</v>
      </c>
      <c r="I37" s="332"/>
      <c r="J37" s="313"/>
      <c r="K37" s="320" t="s">
        <v>86</v>
      </c>
      <c r="L37" s="321"/>
      <c r="M37" s="237">
        <f>SUM(E6:E36,I6:I36,M6:M24)</f>
        <v>63960</v>
      </c>
      <c r="N37" s="238">
        <f>SUM(F6:F35,J6:J21,N6:N23)</f>
        <v>0</v>
      </c>
      <c r="O37" s="324" t="s">
        <v>86</v>
      </c>
      <c r="P37" s="321"/>
      <c r="Q37" s="237">
        <f>SUM(Q6:Q36)</f>
        <v>6270</v>
      </c>
      <c r="R37" s="238">
        <f>SUM(R6:R36)</f>
        <v>0</v>
      </c>
      <c r="S37" s="324" t="s">
        <v>86</v>
      </c>
      <c r="T37" s="321"/>
      <c r="U37" s="237">
        <f>SUM(U6:U36)</f>
        <v>2950</v>
      </c>
      <c r="V37" s="238">
        <f>SUM(V6:V36)</f>
        <v>0</v>
      </c>
      <c r="W37" s="324" t="s">
        <v>86</v>
      </c>
      <c r="X37" s="321"/>
      <c r="Y37" s="237">
        <f>SUM(Y6:Y27,Y32)</f>
        <v>12610</v>
      </c>
      <c r="Z37" s="239">
        <f>SUM(Z6:Z27,Z32)</f>
        <v>0</v>
      </c>
    </row>
    <row r="38" spans="1:27" ht="21" customHeight="1">
      <c r="A38" s="305"/>
      <c r="B38" s="306"/>
      <c r="C38" s="309"/>
      <c r="D38" s="310"/>
      <c r="E38" s="310"/>
      <c r="F38" s="310"/>
      <c r="G38" s="312"/>
      <c r="H38" s="333"/>
      <c r="I38" s="333"/>
      <c r="J38" s="314"/>
      <c r="K38" s="322"/>
      <c r="L38" s="323"/>
      <c r="M38" s="241" t="str">
        <f>COUNT(E6:E35,I6:I17,I20:I36,M6:M19,M22:M23)&amp;"エリア"</f>
        <v>60エリア</v>
      </c>
      <c r="N38" s="242" t="str">
        <f>COUNT(F6:F35,J6:J18,N6:N19)&amp;"エリア"</f>
        <v>0エリア</v>
      </c>
      <c r="O38" s="325"/>
      <c r="P38" s="323"/>
      <c r="Q38" s="241" t="str">
        <f>COUNT(Q6:Q36)&amp;"エリア"</f>
        <v>7エリア</v>
      </c>
      <c r="R38" s="242" t="str">
        <f>COUNT(R6:R36)&amp;"エリア"</f>
        <v>0エリア</v>
      </c>
      <c r="S38" s="325"/>
      <c r="T38" s="323"/>
      <c r="U38" s="241" t="str">
        <f>COUNT(U6:U36)&amp;"エリア"</f>
        <v>8エリア</v>
      </c>
      <c r="V38" s="242" t="str">
        <f>COUNT(V6:V36)&amp;"エリア"</f>
        <v>0エリア</v>
      </c>
      <c r="W38" s="325"/>
      <c r="X38" s="323"/>
      <c r="Y38" s="241" t="str">
        <f>COUNT(Y6:Y27,Y30)&amp;"エリア"</f>
        <v>22エリア</v>
      </c>
      <c r="Z38" s="243" t="str">
        <f>COUNT(Z6:Z27)&amp;"エリア"</f>
        <v>0エリア</v>
      </c>
      <c r="AA38" s="12"/>
    </row>
    <row r="39" spans="1:27" ht="13.5">
      <c r="A39" s="23"/>
      <c r="B39" s="23"/>
      <c r="Z39" s="190" t="s">
        <v>431</v>
      </c>
    </row>
    <row r="40" spans="1:27" ht="21" customHeight="1">
      <c r="A40" s="91" t="s">
        <v>585</v>
      </c>
      <c r="B40" s="23"/>
      <c r="Z40" s="92" t="s">
        <v>430</v>
      </c>
    </row>
  </sheetData>
  <customSheetViews>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5"/>
      <headerFooter alignWithMargins="0">
        <oddHeader>&amp;L折込広告企画書</oddHeader>
      </headerFooter>
    </customSheetView>
  </customSheetViews>
  <mergeCells count="36">
    <mergeCell ref="W4:Z4"/>
    <mergeCell ref="L1:O1"/>
    <mergeCell ref="L2:O2"/>
    <mergeCell ref="P1:S1"/>
    <mergeCell ref="P2:S2"/>
    <mergeCell ref="T1:V1"/>
    <mergeCell ref="T2:V2"/>
    <mergeCell ref="W2:Y2"/>
    <mergeCell ref="W1:Y1"/>
    <mergeCell ref="S4:V4"/>
    <mergeCell ref="O4:R4"/>
    <mergeCell ref="A1:E1"/>
    <mergeCell ref="A2:E2"/>
    <mergeCell ref="I1:J1"/>
    <mergeCell ref="I2:J2"/>
    <mergeCell ref="F2:H2"/>
    <mergeCell ref="F1:H1"/>
    <mergeCell ref="O37:P38"/>
    <mergeCell ref="S37:T38"/>
    <mergeCell ref="W37:X38"/>
    <mergeCell ref="C5:D5"/>
    <mergeCell ref="G5:H5"/>
    <mergeCell ref="K21:N21"/>
    <mergeCell ref="K5:L5"/>
    <mergeCell ref="O5:P5"/>
    <mergeCell ref="S5:T5"/>
    <mergeCell ref="W5:X5"/>
    <mergeCell ref="H37:I38"/>
    <mergeCell ref="W31:Z31"/>
    <mergeCell ref="A4:B38"/>
    <mergeCell ref="C37:F38"/>
    <mergeCell ref="G37:G38"/>
    <mergeCell ref="J37:J38"/>
    <mergeCell ref="C4:N4"/>
    <mergeCell ref="G19:J19"/>
    <mergeCell ref="K37:L38"/>
  </mergeCells>
  <phoneticPr fontId="2"/>
  <dataValidations count="3">
    <dataValidation type="whole" operator="lessThanOrEqual" allowBlank="1" showInputMessage="1" showErrorMessage="1" sqref="N22:N23 V6:V15 N6:N19 J6:J18 J20:J21 Z6:Z27 F15:F36 R6:R13 F6:F10 F12:F13 Z32"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56" t="s">
        <v>15</v>
      </c>
      <c r="B1" s="357"/>
      <c r="C1" s="357"/>
      <c r="D1" s="357"/>
      <c r="E1" s="358"/>
      <c r="F1" s="345" t="s">
        <v>16</v>
      </c>
      <c r="G1" s="346"/>
      <c r="H1" s="347"/>
      <c r="I1" s="345" t="s">
        <v>17</v>
      </c>
      <c r="J1" s="347"/>
      <c r="K1" s="210" t="s">
        <v>0</v>
      </c>
      <c r="L1" s="345" t="s">
        <v>18</v>
      </c>
      <c r="M1" s="346"/>
      <c r="N1" s="346"/>
      <c r="O1" s="347"/>
      <c r="P1" s="345" t="s">
        <v>19</v>
      </c>
      <c r="Q1" s="346"/>
      <c r="R1" s="346"/>
      <c r="S1" s="347"/>
      <c r="T1" s="345" t="s">
        <v>20</v>
      </c>
      <c r="U1" s="346"/>
      <c r="V1" s="347"/>
      <c r="W1" s="339" t="s">
        <v>21</v>
      </c>
      <c r="X1" s="339"/>
      <c r="Y1" s="339"/>
      <c r="Z1" s="109" t="s">
        <v>22</v>
      </c>
    </row>
    <row r="2" spans="1:27" s="6" customFormat="1" ht="24.95" customHeight="1">
      <c r="A2" s="364"/>
      <c r="B2" s="365"/>
      <c r="C2" s="365"/>
      <c r="D2" s="365"/>
      <c r="E2" s="366"/>
      <c r="F2" s="342">
        <f>SUM(大分市:玖珠郡・日田市!I2:J2)</f>
        <v>0</v>
      </c>
      <c r="G2" s="343"/>
      <c r="H2" s="344"/>
      <c r="I2" s="340">
        <f>SUM(W29)</f>
        <v>0</v>
      </c>
      <c r="J2" s="341"/>
      <c r="K2" s="209"/>
      <c r="L2" s="340"/>
      <c r="M2" s="349"/>
      <c r="N2" s="349"/>
      <c r="O2" s="341"/>
      <c r="P2" s="340"/>
      <c r="Q2" s="349"/>
      <c r="R2" s="349"/>
      <c r="S2" s="341"/>
      <c r="T2" s="340"/>
      <c r="U2" s="349"/>
      <c r="V2" s="341"/>
      <c r="W2" s="350"/>
      <c r="X2" s="350"/>
      <c r="Y2" s="350"/>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00" t="s">
        <v>99</v>
      </c>
      <c r="B4" s="301"/>
      <c r="C4" s="359" t="s">
        <v>81</v>
      </c>
      <c r="D4" s="359"/>
      <c r="E4" s="360"/>
      <c r="F4" s="360"/>
      <c r="G4" s="360"/>
      <c r="H4" s="360"/>
      <c r="I4" s="360"/>
      <c r="J4" s="363"/>
      <c r="K4" s="359" t="s">
        <v>82</v>
      </c>
      <c r="L4" s="359"/>
      <c r="M4" s="360"/>
      <c r="N4" s="361"/>
      <c r="O4" s="362" t="s">
        <v>83</v>
      </c>
      <c r="P4" s="359"/>
      <c r="Q4" s="360"/>
      <c r="R4" s="363"/>
      <c r="S4" s="359" t="s">
        <v>84</v>
      </c>
      <c r="T4" s="359"/>
      <c r="U4" s="360"/>
      <c r="V4" s="361"/>
      <c r="W4" s="362" t="s">
        <v>85</v>
      </c>
      <c r="X4" s="359"/>
      <c r="Y4" s="360"/>
      <c r="Z4" s="363"/>
    </row>
    <row r="5" spans="1:27" s="5" customFormat="1" ht="21" customHeight="1">
      <c r="A5" s="302"/>
      <c r="B5" s="303"/>
      <c r="C5" s="328" t="s">
        <v>342</v>
      </c>
      <c r="D5" s="327"/>
      <c r="E5" s="54" t="s">
        <v>102</v>
      </c>
      <c r="F5" s="52" t="s">
        <v>103</v>
      </c>
      <c r="G5" s="367" t="s">
        <v>342</v>
      </c>
      <c r="H5" s="327"/>
      <c r="I5" s="52" t="s">
        <v>102</v>
      </c>
      <c r="J5" s="53" t="s">
        <v>103</v>
      </c>
      <c r="K5" s="326" t="s">
        <v>342</v>
      </c>
      <c r="L5" s="327"/>
      <c r="M5" s="52" t="s">
        <v>102</v>
      </c>
      <c r="N5" s="53" t="s">
        <v>103</v>
      </c>
      <c r="O5" s="326" t="s">
        <v>342</v>
      </c>
      <c r="P5" s="327"/>
      <c r="Q5" s="52" t="s">
        <v>102</v>
      </c>
      <c r="R5" s="53" t="s">
        <v>103</v>
      </c>
      <c r="S5" s="326" t="s">
        <v>342</v>
      </c>
      <c r="T5" s="327"/>
      <c r="U5" s="52" t="s">
        <v>102</v>
      </c>
      <c r="V5" s="53" t="s">
        <v>103</v>
      </c>
      <c r="W5" s="326" t="s">
        <v>342</v>
      </c>
      <c r="X5" s="327"/>
      <c r="Y5" s="52" t="s">
        <v>102</v>
      </c>
      <c r="Z5" s="53" t="s">
        <v>103</v>
      </c>
    </row>
    <row r="6" spans="1:27" ht="21" customHeight="1">
      <c r="A6" s="302"/>
      <c r="B6" s="303"/>
      <c r="C6" s="103" t="s">
        <v>211</v>
      </c>
      <c r="D6" s="103" t="s">
        <v>330</v>
      </c>
      <c r="E6" s="4">
        <v>900</v>
      </c>
      <c r="F6" s="162"/>
      <c r="G6" s="14"/>
      <c r="H6" s="38"/>
      <c r="I6" s="4"/>
      <c r="J6" s="248"/>
      <c r="K6" s="13" t="s">
        <v>61</v>
      </c>
      <c r="L6" s="103"/>
      <c r="M6" s="4">
        <v>100</v>
      </c>
      <c r="N6" s="73"/>
      <c r="O6" s="13" t="s">
        <v>358</v>
      </c>
      <c r="P6" s="103" t="s">
        <v>322</v>
      </c>
      <c r="Q6" s="4">
        <v>250</v>
      </c>
      <c r="R6" s="73"/>
      <c r="S6" s="202" t="s">
        <v>62</v>
      </c>
      <c r="T6" s="103"/>
      <c r="U6" s="4">
        <v>220</v>
      </c>
      <c r="V6" s="73"/>
      <c r="W6" s="202"/>
      <c r="X6" s="103"/>
      <c r="Y6" s="4"/>
      <c r="Z6" s="73"/>
    </row>
    <row r="7" spans="1:27" ht="21" customHeight="1">
      <c r="A7" s="302"/>
      <c r="B7" s="303"/>
      <c r="C7" s="103" t="s">
        <v>212</v>
      </c>
      <c r="D7" s="103" t="s">
        <v>324</v>
      </c>
      <c r="E7" s="4">
        <v>470</v>
      </c>
      <c r="F7" s="162"/>
      <c r="G7" s="14"/>
      <c r="H7" s="38"/>
      <c r="I7" s="4"/>
      <c r="J7" s="248"/>
      <c r="K7" s="13" t="s">
        <v>63</v>
      </c>
      <c r="L7" s="103"/>
      <c r="M7" s="4">
        <v>270</v>
      </c>
      <c r="N7" s="73"/>
      <c r="O7" s="13" t="s">
        <v>359</v>
      </c>
      <c r="P7" s="103" t="s">
        <v>322</v>
      </c>
      <c r="Q7" s="4">
        <v>520</v>
      </c>
      <c r="R7" s="73"/>
      <c r="S7" s="202" t="s">
        <v>61</v>
      </c>
      <c r="T7" s="103"/>
      <c r="U7" s="4">
        <v>180</v>
      </c>
      <c r="V7" s="73"/>
      <c r="W7" s="202"/>
      <c r="X7" s="103"/>
      <c r="Y7" s="4"/>
      <c r="Z7" s="73"/>
    </row>
    <row r="8" spans="1:27" ht="21" customHeight="1">
      <c r="A8" s="302"/>
      <c r="B8" s="303"/>
      <c r="C8" s="103" t="s">
        <v>213</v>
      </c>
      <c r="D8" s="103" t="s">
        <v>324</v>
      </c>
      <c r="E8" s="4">
        <v>1870</v>
      </c>
      <c r="F8" s="162"/>
      <c r="G8" s="14"/>
      <c r="H8" s="38"/>
      <c r="I8" s="4"/>
      <c r="J8" s="248"/>
      <c r="K8" s="13" t="s">
        <v>65</v>
      </c>
      <c r="L8" s="103"/>
      <c r="M8" s="4">
        <v>270</v>
      </c>
      <c r="N8" s="73"/>
      <c r="O8" s="13" t="s">
        <v>226</v>
      </c>
      <c r="P8" s="103" t="s">
        <v>322</v>
      </c>
      <c r="Q8" s="4">
        <v>50</v>
      </c>
      <c r="R8" s="73"/>
      <c r="S8" s="202" t="s">
        <v>63</v>
      </c>
      <c r="T8" s="103"/>
      <c r="U8" s="4">
        <v>1190</v>
      </c>
      <c r="V8" s="73"/>
      <c r="W8" s="202"/>
      <c r="X8" s="103"/>
      <c r="Y8" s="4"/>
      <c r="Z8" s="73"/>
    </row>
    <row r="9" spans="1:27" ht="21" customHeight="1">
      <c r="A9" s="302"/>
      <c r="B9" s="303"/>
      <c r="C9" s="103" t="s">
        <v>114</v>
      </c>
      <c r="D9" s="103"/>
      <c r="E9" s="4">
        <v>1410</v>
      </c>
      <c r="F9" s="162"/>
      <c r="G9" s="14"/>
      <c r="H9" s="38"/>
      <c r="I9" s="4"/>
      <c r="J9" s="248"/>
      <c r="K9" s="13" t="s">
        <v>224</v>
      </c>
      <c r="L9" s="103" t="s">
        <v>324</v>
      </c>
      <c r="M9" s="4">
        <v>240</v>
      </c>
      <c r="N9" s="73"/>
      <c r="O9" s="13" t="s">
        <v>227</v>
      </c>
      <c r="P9" s="103" t="s">
        <v>323</v>
      </c>
      <c r="Q9" s="4">
        <v>280</v>
      </c>
      <c r="R9" s="73"/>
      <c r="S9" s="202" t="s">
        <v>64</v>
      </c>
      <c r="T9" s="103"/>
      <c r="U9" s="4">
        <v>240</v>
      </c>
      <c r="V9" s="73"/>
      <c r="W9" s="202"/>
      <c r="X9" s="103"/>
      <c r="Y9" s="4"/>
      <c r="Z9" s="73"/>
    </row>
    <row r="10" spans="1:27" ht="21" customHeight="1">
      <c r="A10" s="302"/>
      <c r="B10" s="303"/>
      <c r="C10" s="249" t="s">
        <v>126</v>
      </c>
      <c r="D10" s="249" t="s">
        <v>318</v>
      </c>
      <c r="E10" s="4">
        <v>2120</v>
      </c>
      <c r="F10" s="162"/>
      <c r="G10" s="14"/>
      <c r="H10" s="38"/>
      <c r="I10" s="4"/>
      <c r="J10" s="248"/>
      <c r="K10" s="13" t="s">
        <v>225</v>
      </c>
      <c r="L10" s="103" t="s">
        <v>324</v>
      </c>
      <c r="M10" s="4">
        <v>370</v>
      </c>
      <c r="N10" s="73"/>
      <c r="O10" s="13" t="s">
        <v>228</v>
      </c>
      <c r="P10" s="103" t="s">
        <v>323</v>
      </c>
      <c r="Q10" s="4">
        <v>140</v>
      </c>
      <c r="R10" s="73"/>
      <c r="S10" s="202" t="s">
        <v>60</v>
      </c>
      <c r="T10" s="103"/>
      <c r="U10" s="4">
        <v>1020</v>
      </c>
      <c r="V10" s="73"/>
      <c r="W10" s="202"/>
      <c r="X10" s="103"/>
      <c r="Y10" s="4"/>
      <c r="Z10" s="73"/>
    </row>
    <row r="11" spans="1:27" ht="21" customHeight="1">
      <c r="A11" s="302"/>
      <c r="B11" s="303"/>
      <c r="C11" s="103" t="s">
        <v>214</v>
      </c>
      <c r="D11" s="103" t="s">
        <v>321</v>
      </c>
      <c r="E11" s="4">
        <v>640</v>
      </c>
      <c r="F11" s="162"/>
      <c r="G11" s="14"/>
      <c r="H11" s="38"/>
      <c r="I11" s="4"/>
      <c r="J11" s="248"/>
      <c r="K11" s="13" t="s">
        <v>147</v>
      </c>
      <c r="L11" s="103"/>
      <c r="M11" s="4">
        <v>170</v>
      </c>
      <c r="N11" s="73"/>
      <c r="O11" s="13" t="s">
        <v>313</v>
      </c>
      <c r="P11" s="103" t="s">
        <v>323</v>
      </c>
      <c r="Q11" s="37">
        <v>280</v>
      </c>
      <c r="R11" s="73"/>
      <c r="S11" s="202" t="s">
        <v>59</v>
      </c>
      <c r="T11" s="103"/>
      <c r="U11" s="4">
        <v>740</v>
      </c>
      <c r="V11" s="73"/>
      <c r="W11" s="202"/>
      <c r="X11" s="103"/>
      <c r="Y11" s="4"/>
      <c r="Z11" s="73"/>
    </row>
    <row r="12" spans="1:27" ht="21" customHeight="1">
      <c r="A12" s="302"/>
      <c r="B12" s="303"/>
      <c r="C12" s="103" t="s">
        <v>344</v>
      </c>
      <c r="D12" s="103" t="s">
        <v>321</v>
      </c>
      <c r="E12" s="4">
        <v>810</v>
      </c>
      <c r="F12" s="162"/>
      <c r="G12" s="14"/>
      <c r="H12" s="38"/>
      <c r="I12" s="4"/>
      <c r="J12" s="248"/>
      <c r="K12" s="13"/>
      <c r="L12" s="103"/>
      <c r="M12" s="4"/>
      <c r="N12" s="73"/>
      <c r="O12" s="13"/>
      <c r="P12" s="103"/>
      <c r="Q12" s="102"/>
      <c r="R12" s="73"/>
      <c r="S12" s="202" t="s">
        <v>66</v>
      </c>
      <c r="T12" s="103"/>
      <c r="U12" s="4">
        <v>900</v>
      </c>
      <c r="V12" s="73"/>
      <c r="W12" s="202"/>
      <c r="X12" s="103"/>
      <c r="Y12" s="4"/>
      <c r="Z12" s="73"/>
    </row>
    <row r="13" spans="1:27" ht="21" customHeight="1">
      <c r="A13" s="302"/>
      <c r="B13" s="303"/>
      <c r="C13" s="103" t="s">
        <v>225</v>
      </c>
      <c r="D13" s="103"/>
      <c r="E13" s="4">
        <v>600</v>
      </c>
      <c r="F13" s="162"/>
      <c r="G13" s="14"/>
      <c r="H13" s="38"/>
      <c r="I13" s="4"/>
      <c r="J13" s="248"/>
      <c r="K13" s="13"/>
      <c r="L13" s="103"/>
      <c r="M13" s="4"/>
      <c r="N13" s="73"/>
      <c r="O13" s="13"/>
      <c r="P13" s="103"/>
      <c r="Q13" s="4"/>
      <c r="R13" s="73"/>
      <c r="S13" s="202" t="s">
        <v>67</v>
      </c>
      <c r="T13" s="103"/>
      <c r="U13" s="4">
        <v>300</v>
      </c>
      <c r="V13" s="73"/>
      <c r="W13" s="202"/>
      <c r="X13" s="103"/>
      <c r="Y13" s="4"/>
      <c r="Z13" s="73"/>
    </row>
    <row r="14" spans="1:27" ht="21" customHeight="1">
      <c r="A14" s="302"/>
      <c r="B14" s="303"/>
      <c r="C14" s="103" t="s">
        <v>216</v>
      </c>
      <c r="D14" s="103" t="s">
        <v>321</v>
      </c>
      <c r="E14" s="4">
        <v>560</v>
      </c>
      <c r="F14" s="162"/>
      <c r="G14" s="14"/>
      <c r="H14" s="38"/>
      <c r="I14" s="4"/>
      <c r="J14" s="248"/>
      <c r="K14" s="13"/>
      <c r="L14" s="103"/>
      <c r="M14" s="4"/>
      <c r="N14" s="73"/>
      <c r="O14" s="13"/>
      <c r="P14" s="103"/>
      <c r="Q14" s="4"/>
      <c r="R14" s="73"/>
      <c r="S14" s="202"/>
      <c r="T14" s="103"/>
      <c r="U14" s="4"/>
      <c r="V14" s="73"/>
      <c r="W14" s="202"/>
      <c r="X14" s="103"/>
      <c r="Y14" s="4"/>
      <c r="Z14" s="73"/>
    </row>
    <row r="15" spans="1:27" ht="21" customHeight="1">
      <c r="A15" s="302"/>
      <c r="B15" s="303"/>
      <c r="C15" s="103" t="s">
        <v>217</v>
      </c>
      <c r="D15" s="103" t="s">
        <v>321</v>
      </c>
      <c r="E15" s="4">
        <v>600</v>
      </c>
      <c r="F15" s="162"/>
      <c r="G15" s="14"/>
      <c r="H15" s="38"/>
      <c r="I15" s="4"/>
      <c r="J15" s="248"/>
      <c r="K15" s="13"/>
      <c r="L15" s="103"/>
      <c r="M15" s="4"/>
      <c r="N15" s="73"/>
      <c r="O15" s="13"/>
      <c r="P15" s="103"/>
      <c r="Q15" s="4"/>
      <c r="R15" s="73"/>
      <c r="S15" s="202"/>
      <c r="T15" s="103"/>
      <c r="U15" s="4"/>
      <c r="V15" s="73"/>
      <c r="W15" s="202"/>
      <c r="X15" s="103"/>
      <c r="Y15" s="4"/>
      <c r="Z15" s="73"/>
    </row>
    <row r="16" spans="1:27" ht="21" customHeight="1">
      <c r="A16" s="302"/>
      <c r="B16" s="303"/>
      <c r="C16" s="103" t="s">
        <v>218</v>
      </c>
      <c r="D16" s="103" t="s">
        <v>321</v>
      </c>
      <c r="E16" s="4">
        <v>860</v>
      </c>
      <c r="F16" s="162"/>
      <c r="G16" s="14"/>
      <c r="H16" s="38"/>
      <c r="I16" s="4"/>
      <c r="J16" s="248"/>
      <c r="K16" s="13"/>
      <c r="L16" s="103"/>
      <c r="M16" s="4"/>
      <c r="N16" s="73"/>
      <c r="O16" s="13"/>
      <c r="P16" s="103"/>
      <c r="Q16" s="4"/>
      <c r="R16" s="73"/>
      <c r="S16" s="202"/>
      <c r="T16" s="103"/>
      <c r="U16" s="4"/>
      <c r="V16" s="73"/>
      <c r="W16" s="202"/>
      <c r="X16" s="103"/>
      <c r="Y16" s="4"/>
      <c r="Z16" s="73"/>
    </row>
    <row r="17" spans="1:26" ht="21" customHeight="1">
      <c r="A17" s="302"/>
      <c r="B17" s="303"/>
      <c r="C17" s="103" t="s">
        <v>219</v>
      </c>
      <c r="D17" s="103" t="s">
        <v>321</v>
      </c>
      <c r="E17" s="4">
        <v>720</v>
      </c>
      <c r="F17" s="162"/>
      <c r="G17" s="14"/>
      <c r="H17" s="38"/>
      <c r="I17" s="4"/>
      <c r="J17" s="248"/>
      <c r="K17" s="13"/>
      <c r="L17" s="103"/>
      <c r="M17" s="4"/>
      <c r="N17" s="73"/>
      <c r="O17" s="13"/>
      <c r="P17" s="103"/>
      <c r="Q17" s="4"/>
      <c r="R17" s="73"/>
      <c r="S17" s="202"/>
      <c r="T17" s="103"/>
      <c r="U17" s="4"/>
      <c r="V17" s="73"/>
      <c r="W17" s="202"/>
      <c r="X17" s="103"/>
      <c r="Y17" s="4"/>
      <c r="Z17" s="73"/>
    </row>
    <row r="18" spans="1:26" ht="21" customHeight="1">
      <c r="A18" s="302"/>
      <c r="B18" s="303"/>
      <c r="C18" s="103" t="s">
        <v>220</v>
      </c>
      <c r="D18" s="103" t="s">
        <v>321</v>
      </c>
      <c r="E18" s="4">
        <v>1130</v>
      </c>
      <c r="F18" s="162"/>
      <c r="G18" s="14"/>
      <c r="H18" s="38"/>
      <c r="I18" s="4"/>
      <c r="J18" s="248"/>
      <c r="K18" s="13"/>
      <c r="L18" s="103"/>
      <c r="M18" s="4"/>
      <c r="N18" s="73"/>
      <c r="O18" s="13"/>
      <c r="P18" s="103"/>
      <c r="Q18" s="4"/>
      <c r="R18" s="73"/>
      <c r="S18" s="202"/>
      <c r="T18" s="103"/>
      <c r="U18" s="4"/>
      <c r="V18" s="73"/>
      <c r="W18" s="202"/>
      <c r="X18" s="103"/>
      <c r="Y18" s="4"/>
      <c r="Z18" s="73"/>
    </row>
    <row r="19" spans="1:26" ht="21" customHeight="1">
      <c r="A19" s="302"/>
      <c r="B19" s="303"/>
      <c r="C19" s="103" t="s">
        <v>221</v>
      </c>
      <c r="D19" s="103" t="s">
        <v>321</v>
      </c>
      <c r="E19" s="4">
        <v>870</v>
      </c>
      <c r="F19" s="162"/>
      <c r="G19" s="14"/>
      <c r="H19" s="38"/>
      <c r="I19" s="4"/>
      <c r="J19" s="248"/>
      <c r="K19" s="13"/>
      <c r="L19" s="103"/>
      <c r="M19" s="4"/>
      <c r="N19" s="73"/>
      <c r="O19" s="13"/>
      <c r="P19" s="103"/>
      <c r="Q19" s="4"/>
      <c r="R19" s="73"/>
      <c r="S19" s="202"/>
      <c r="T19" s="103"/>
      <c r="U19" s="4"/>
      <c r="V19" s="73"/>
      <c r="W19" s="202"/>
      <c r="X19" s="103"/>
      <c r="Y19" s="4"/>
      <c r="Z19" s="73"/>
    </row>
    <row r="20" spans="1:26" ht="21" customHeight="1">
      <c r="A20" s="302"/>
      <c r="B20" s="303"/>
      <c r="C20" s="103" t="s">
        <v>222</v>
      </c>
      <c r="D20" s="103" t="s">
        <v>321</v>
      </c>
      <c r="E20" s="4">
        <v>540</v>
      </c>
      <c r="F20" s="162"/>
      <c r="G20" s="14"/>
      <c r="H20" s="38"/>
      <c r="I20" s="4"/>
      <c r="J20" s="248"/>
      <c r="K20" s="13"/>
      <c r="L20" s="103"/>
      <c r="M20" s="4"/>
      <c r="N20" s="73"/>
      <c r="O20" s="13"/>
      <c r="P20" s="103"/>
      <c r="Q20" s="4"/>
      <c r="R20" s="73"/>
      <c r="S20" s="202"/>
      <c r="T20" s="103"/>
      <c r="U20" s="4"/>
      <c r="V20" s="73"/>
      <c r="W20" s="202"/>
      <c r="X20" s="103"/>
      <c r="Y20" s="4"/>
      <c r="Z20" s="73"/>
    </row>
    <row r="21" spans="1:26" ht="21" customHeight="1">
      <c r="A21" s="302"/>
      <c r="B21" s="303"/>
      <c r="C21" s="103" t="s">
        <v>223</v>
      </c>
      <c r="D21" s="103" t="s">
        <v>336</v>
      </c>
      <c r="E21" s="4">
        <v>100</v>
      </c>
      <c r="F21" s="162"/>
      <c r="G21" s="14"/>
      <c r="H21" s="38"/>
      <c r="I21" s="4"/>
      <c r="J21" s="248"/>
      <c r="K21" s="13"/>
      <c r="L21" s="103"/>
      <c r="M21" s="4"/>
      <c r="N21" s="73"/>
      <c r="O21" s="13"/>
      <c r="P21" s="103"/>
      <c r="Q21" s="4"/>
      <c r="R21" s="73"/>
      <c r="S21" s="202"/>
      <c r="T21" s="103"/>
      <c r="U21" s="4"/>
      <c r="V21" s="73"/>
      <c r="W21" s="202"/>
      <c r="X21" s="103"/>
      <c r="Y21" s="4"/>
      <c r="Z21" s="73"/>
    </row>
    <row r="22" spans="1:26" ht="21" customHeight="1">
      <c r="A22" s="302"/>
      <c r="B22" s="303"/>
      <c r="C22" s="103" t="s">
        <v>122</v>
      </c>
      <c r="D22" s="103"/>
      <c r="E22" s="4">
        <v>20</v>
      </c>
      <c r="F22" s="162"/>
      <c r="G22" s="14"/>
      <c r="H22" s="38"/>
      <c r="I22" s="4"/>
      <c r="J22" s="248"/>
      <c r="K22" s="13"/>
      <c r="L22" s="103"/>
      <c r="M22" s="4"/>
      <c r="N22" s="73"/>
      <c r="O22" s="13"/>
      <c r="P22" s="103"/>
      <c r="Q22" s="4"/>
      <c r="R22" s="73"/>
      <c r="S22" s="202"/>
      <c r="T22" s="103"/>
      <c r="U22" s="4"/>
      <c r="V22" s="73"/>
      <c r="W22" s="202"/>
      <c r="X22" s="103"/>
      <c r="Y22" s="4"/>
      <c r="Z22" s="73"/>
    </row>
    <row r="23" spans="1:26" ht="21" customHeight="1">
      <c r="A23" s="302"/>
      <c r="B23" s="303"/>
      <c r="C23" s="103"/>
      <c r="D23" s="103"/>
      <c r="E23" s="4"/>
      <c r="F23" s="162"/>
      <c r="G23" s="14"/>
      <c r="H23" s="38"/>
      <c r="I23" s="4"/>
      <c r="J23" s="248"/>
      <c r="K23" s="13"/>
      <c r="L23" s="103"/>
      <c r="M23" s="4"/>
      <c r="N23" s="73"/>
      <c r="O23" s="13"/>
      <c r="P23" s="103"/>
      <c r="Q23" s="4"/>
      <c r="R23" s="73"/>
      <c r="S23" s="202"/>
      <c r="T23" s="103"/>
      <c r="U23" s="4"/>
      <c r="V23" s="73"/>
      <c r="W23" s="202"/>
      <c r="X23" s="103"/>
      <c r="Y23" s="4"/>
      <c r="Z23" s="73"/>
    </row>
    <row r="24" spans="1:26" ht="21" customHeight="1">
      <c r="A24" s="302"/>
      <c r="B24" s="303"/>
      <c r="C24" s="103" t="s">
        <v>60</v>
      </c>
      <c r="D24" s="214" t="s">
        <v>451</v>
      </c>
      <c r="E24" s="202"/>
      <c r="F24" s="162"/>
      <c r="G24" s="14"/>
      <c r="H24" s="38"/>
      <c r="I24" s="4"/>
      <c r="J24" s="248"/>
      <c r="K24" s="13"/>
      <c r="L24" s="103"/>
      <c r="M24" s="4"/>
      <c r="N24" s="73"/>
      <c r="O24" s="13"/>
      <c r="P24" s="103"/>
      <c r="Q24" s="4"/>
      <c r="R24" s="73"/>
      <c r="S24" s="202"/>
      <c r="T24" s="103"/>
      <c r="U24" s="4"/>
      <c r="V24" s="73"/>
      <c r="W24" s="202"/>
      <c r="X24" s="103"/>
      <c r="Y24" s="4"/>
      <c r="Z24" s="73"/>
    </row>
    <row r="25" spans="1:26" ht="21" customHeight="1">
      <c r="A25" s="302"/>
      <c r="B25" s="303"/>
      <c r="C25" s="103" t="s">
        <v>215</v>
      </c>
      <c r="D25" s="214" t="s">
        <v>451</v>
      </c>
      <c r="E25" s="103"/>
      <c r="F25" s="162"/>
      <c r="G25" s="14"/>
      <c r="H25" s="38"/>
      <c r="I25" s="4"/>
      <c r="J25" s="248"/>
      <c r="K25" s="13"/>
      <c r="L25" s="103"/>
      <c r="M25" s="4"/>
      <c r="N25" s="73"/>
      <c r="O25" s="13"/>
      <c r="P25" s="103"/>
      <c r="Q25" s="4"/>
      <c r="R25" s="73"/>
      <c r="S25" s="202"/>
      <c r="T25" s="103"/>
      <c r="U25" s="4"/>
      <c r="V25" s="73"/>
      <c r="W25" s="202"/>
      <c r="X25" s="103"/>
      <c r="Y25" s="4"/>
      <c r="Z25" s="73"/>
    </row>
    <row r="26" spans="1:26" ht="21" customHeight="1">
      <c r="A26" s="302"/>
      <c r="B26" s="303"/>
      <c r="C26" s="139"/>
      <c r="D26" s="139"/>
      <c r="E26" s="36"/>
      <c r="F26" s="72"/>
      <c r="G26" s="44"/>
      <c r="H26" s="93"/>
      <c r="I26" s="17"/>
      <c r="J26" s="250"/>
      <c r="K26" s="26"/>
      <c r="L26" s="139"/>
      <c r="M26" s="17"/>
      <c r="N26" s="74"/>
      <c r="O26" s="26"/>
      <c r="P26" s="139"/>
      <c r="Q26" s="17"/>
      <c r="R26" s="74"/>
      <c r="S26" s="203"/>
      <c r="T26" s="139"/>
      <c r="U26" s="17"/>
      <c r="V26" s="74"/>
      <c r="W26" s="203"/>
      <c r="X26" s="139"/>
      <c r="Y26" s="17"/>
      <c r="Z26" s="74"/>
    </row>
    <row r="27" spans="1:26" ht="21" customHeight="1">
      <c r="A27" s="302"/>
      <c r="B27" s="303"/>
      <c r="C27" s="41"/>
      <c r="D27" s="43"/>
      <c r="E27" s="42"/>
      <c r="F27" s="40"/>
      <c r="G27" s="353" t="s">
        <v>338</v>
      </c>
      <c r="H27" s="353"/>
      <c r="I27" s="42">
        <f>SUM(I6:I26,E6:E26)</f>
        <v>14220</v>
      </c>
      <c r="J27" s="82">
        <f>SUM(F6:F26,J6:J26)</f>
        <v>0</v>
      </c>
      <c r="K27" s="352" t="s">
        <v>338</v>
      </c>
      <c r="L27" s="353"/>
      <c r="M27" s="42">
        <f>SUM(M6:M26)</f>
        <v>1420</v>
      </c>
      <c r="N27" s="82">
        <f>SUM(N6:N26)</f>
        <v>0</v>
      </c>
      <c r="O27" s="352" t="s">
        <v>338</v>
      </c>
      <c r="P27" s="353"/>
      <c r="Q27" s="42">
        <f>SUM(Q6:Q26)</f>
        <v>1520</v>
      </c>
      <c r="R27" s="82">
        <f>SUM(R6:R26)</f>
        <v>0</v>
      </c>
      <c r="S27" s="352" t="s">
        <v>338</v>
      </c>
      <c r="T27" s="353"/>
      <c r="U27" s="42">
        <f>SUM(U6:U26)</f>
        <v>4790</v>
      </c>
      <c r="V27" s="82">
        <f>SUM(V6:V26)</f>
        <v>0</v>
      </c>
      <c r="W27" s="352" t="s">
        <v>338</v>
      </c>
      <c r="X27" s="353"/>
      <c r="Y27" s="42">
        <f>SUM(Y6:Y26)</f>
        <v>0</v>
      </c>
      <c r="Z27" s="82">
        <f>SUM(Z6:Z26)</f>
        <v>0</v>
      </c>
    </row>
    <row r="28" spans="1:26" ht="21" customHeight="1">
      <c r="A28" s="305"/>
      <c r="B28" s="306"/>
      <c r="C28" s="26"/>
      <c r="D28" s="44"/>
      <c r="E28" s="17"/>
      <c r="F28" s="36"/>
      <c r="G28" s="355"/>
      <c r="H28" s="355"/>
      <c r="I28" s="251" t="str">
        <f>COUNT(E6:E9,E10:E13,E14:E22)&amp;"エリア"</f>
        <v>17エリア</v>
      </c>
      <c r="J28" s="252" t="str">
        <f>COUNT(F6:F20)&amp;"エリア"</f>
        <v>0エリア</v>
      </c>
      <c r="K28" s="354"/>
      <c r="L28" s="355"/>
      <c r="M28" s="251" t="str">
        <f>COUNT(M6:M13)&amp;"エリア"</f>
        <v>6エリア</v>
      </c>
      <c r="N28" s="252" t="str">
        <f>COUNT(N6:N11)&amp;"エリア"</f>
        <v>0エリア</v>
      </c>
      <c r="O28" s="354"/>
      <c r="P28" s="355"/>
      <c r="Q28" s="251" t="str">
        <f>COUNT(Q6:Q13)&amp;"エリア"</f>
        <v>6エリア</v>
      </c>
      <c r="R28" s="252" t="str">
        <f>COUNT(R6:R11)&amp;"エリア"</f>
        <v>0エリア</v>
      </c>
      <c r="S28" s="354"/>
      <c r="T28" s="355"/>
      <c r="U28" s="251" t="str">
        <f>COUNT(U6:U13)&amp;"エリア"</f>
        <v>8エリア</v>
      </c>
      <c r="V28" s="252" t="str">
        <f>COUNT(V6:V13)&amp;"エリア"</f>
        <v>0エリア</v>
      </c>
      <c r="W28" s="354"/>
      <c r="X28" s="355"/>
      <c r="Y28" s="251" t="str">
        <f>COUNT(Y6:Y13)&amp;"エリア"</f>
        <v>0エリア</v>
      </c>
      <c r="Z28" s="252" t="str">
        <f>COUNT(Z6:Z13)&amp;"エリア"</f>
        <v>0エリア</v>
      </c>
    </row>
    <row r="29" spans="1:26" ht="21" customHeight="1">
      <c r="C29" s="253" t="str">
        <f>A4&amp;"公表部数　計"</f>
        <v>別府市公表部数　計</v>
      </c>
      <c r="D29" s="351">
        <f>SUM(I27,M27,Q27,U27,Y27)</f>
        <v>21950</v>
      </c>
      <c r="E29" s="351"/>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sheetData>
  <customSheetViews>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5"/>
      <headerFooter alignWithMargins="0">
        <oddHeader>&amp;L折込広告企画書</oddHeader>
      </headerFooter>
    </customSheetView>
  </customSheetViews>
  <mergeCells count="32">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 ref="A1:E1"/>
    <mergeCell ref="I1:J1"/>
    <mergeCell ref="W1:Y1"/>
    <mergeCell ref="F1:H1"/>
    <mergeCell ref="L1:O1"/>
    <mergeCell ref="P1:S1"/>
    <mergeCell ref="T1:V1"/>
    <mergeCell ref="D29:E29"/>
    <mergeCell ref="S5:T5"/>
    <mergeCell ref="W5:X5"/>
    <mergeCell ref="K27:L28"/>
    <mergeCell ref="O27:P28"/>
    <mergeCell ref="S27:T28"/>
    <mergeCell ref="W27:X28"/>
    <mergeCell ref="G27:H28"/>
    <mergeCell ref="O5:P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35" t="s">
        <v>15</v>
      </c>
      <c r="B1" s="336"/>
      <c r="C1" s="336"/>
      <c r="D1" s="336"/>
      <c r="E1" s="336"/>
      <c r="F1" s="345" t="s">
        <v>16</v>
      </c>
      <c r="G1" s="346"/>
      <c r="H1" s="347"/>
      <c r="I1" s="339" t="s">
        <v>17</v>
      </c>
      <c r="J1" s="339"/>
      <c r="K1" s="210" t="s">
        <v>0</v>
      </c>
      <c r="L1" s="345" t="s">
        <v>18</v>
      </c>
      <c r="M1" s="346"/>
      <c r="N1" s="346"/>
      <c r="O1" s="347"/>
      <c r="P1" s="345" t="s">
        <v>19</v>
      </c>
      <c r="Q1" s="346"/>
      <c r="R1" s="346"/>
      <c r="S1" s="347"/>
      <c r="T1" s="345" t="s">
        <v>20</v>
      </c>
      <c r="U1" s="346"/>
      <c r="V1" s="347"/>
      <c r="W1" s="339" t="s">
        <v>21</v>
      </c>
      <c r="X1" s="339"/>
      <c r="Y1" s="339"/>
      <c r="Z1" s="109" t="s">
        <v>22</v>
      </c>
    </row>
    <row r="2" spans="1:27" s="6" customFormat="1" ht="24.95" customHeight="1">
      <c r="A2" s="337"/>
      <c r="B2" s="338"/>
      <c r="C2" s="338"/>
      <c r="D2" s="338"/>
      <c r="E2" s="338"/>
      <c r="F2" s="342">
        <f>SUM(大分市:玖珠郡・日田市!I2:J2)</f>
        <v>0</v>
      </c>
      <c r="G2" s="343"/>
      <c r="H2" s="344"/>
      <c r="I2" s="350">
        <f>SUM(W15,W22,W33)</f>
        <v>0</v>
      </c>
      <c r="J2" s="350"/>
      <c r="K2" s="209"/>
      <c r="L2" s="340"/>
      <c r="M2" s="349"/>
      <c r="N2" s="349"/>
      <c r="O2" s="341"/>
      <c r="P2" s="340"/>
      <c r="Q2" s="349"/>
      <c r="R2" s="349"/>
      <c r="S2" s="341"/>
      <c r="T2" s="340"/>
      <c r="U2" s="349"/>
      <c r="V2" s="341"/>
      <c r="W2" s="350"/>
      <c r="X2" s="350"/>
      <c r="Y2" s="350"/>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78" t="s">
        <v>97</v>
      </c>
      <c r="B4" s="379"/>
      <c r="C4" s="362" t="s">
        <v>81</v>
      </c>
      <c r="D4" s="359"/>
      <c r="E4" s="360"/>
      <c r="F4" s="360"/>
      <c r="G4" s="360"/>
      <c r="H4" s="360"/>
      <c r="I4" s="360"/>
      <c r="J4" s="363"/>
      <c r="K4" s="359" t="s">
        <v>82</v>
      </c>
      <c r="L4" s="359"/>
      <c r="M4" s="360"/>
      <c r="N4" s="361"/>
      <c r="O4" s="362" t="s">
        <v>83</v>
      </c>
      <c r="P4" s="359"/>
      <c r="Q4" s="360"/>
      <c r="R4" s="363"/>
      <c r="S4" s="359" t="s">
        <v>84</v>
      </c>
      <c r="T4" s="359"/>
      <c r="U4" s="360"/>
      <c r="V4" s="361"/>
      <c r="W4" s="362" t="s">
        <v>85</v>
      </c>
      <c r="X4" s="359"/>
      <c r="Y4" s="360"/>
      <c r="Z4" s="363"/>
    </row>
    <row r="5" spans="1:27" s="5" customFormat="1" ht="21" customHeight="1">
      <c r="A5" s="380"/>
      <c r="B5" s="381"/>
      <c r="C5" s="326" t="s">
        <v>342</v>
      </c>
      <c r="D5" s="327"/>
      <c r="E5" s="52" t="s">
        <v>102</v>
      </c>
      <c r="F5" s="52" t="s">
        <v>103</v>
      </c>
      <c r="G5" s="367" t="s">
        <v>342</v>
      </c>
      <c r="H5" s="327"/>
      <c r="I5" s="52" t="s">
        <v>102</v>
      </c>
      <c r="J5" s="53" t="s">
        <v>103</v>
      </c>
      <c r="K5" s="326" t="s">
        <v>342</v>
      </c>
      <c r="L5" s="327"/>
      <c r="M5" s="52" t="s">
        <v>102</v>
      </c>
      <c r="N5" s="53" t="s">
        <v>103</v>
      </c>
      <c r="O5" s="326" t="s">
        <v>342</v>
      </c>
      <c r="P5" s="327"/>
      <c r="Q5" s="52" t="s">
        <v>102</v>
      </c>
      <c r="R5" s="53" t="s">
        <v>103</v>
      </c>
      <c r="S5" s="326" t="s">
        <v>342</v>
      </c>
      <c r="T5" s="327"/>
      <c r="U5" s="52" t="s">
        <v>102</v>
      </c>
      <c r="V5" s="53" t="s">
        <v>103</v>
      </c>
      <c r="W5" s="326" t="s">
        <v>342</v>
      </c>
      <c r="X5" s="327"/>
      <c r="Y5" s="52" t="s">
        <v>102</v>
      </c>
      <c r="Z5" s="53" t="s">
        <v>103</v>
      </c>
    </row>
    <row r="6" spans="1:27" ht="21" customHeight="1">
      <c r="A6" s="380"/>
      <c r="B6" s="381"/>
      <c r="C6" s="13" t="s">
        <v>490</v>
      </c>
      <c r="D6" s="103"/>
      <c r="E6" s="4">
        <v>1080</v>
      </c>
      <c r="F6" s="94"/>
      <c r="G6" s="38"/>
      <c r="H6" s="38"/>
      <c r="I6" s="37"/>
      <c r="J6" s="78"/>
      <c r="K6" s="13" t="s">
        <v>229</v>
      </c>
      <c r="L6" s="103" t="s">
        <v>321</v>
      </c>
      <c r="M6" s="4">
        <v>620</v>
      </c>
      <c r="N6" s="73"/>
      <c r="O6" s="13" t="s">
        <v>229</v>
      </c>
      <c r="P6" s="103" t="s">
        <v>322</v>
      </c>
      <c r="Q6" s="4">
        <v>240</v>
      </c>
      <c r="R6" s="73"/>
      <c r="S6" s="13" t="s">
        <v>12</v>
      </c>
      <c r="T6" s="103"/>
      <c r="U6" s="4">
        <v>730</v>
      </c>
      <c r="V6" s="73"/>
      <c r="W6" s="13"/>
      <c r="X6" s="103"/>
      <c r="Y6" s="4"/>
      <c r="Z6" s="73"/>
    </row>
    <row r="7" spans="1:27" ht="21" customHeight="1">
      <c r="A7" s="380"/>
      <c r="B7" s="381"/>
      <c r="C7" s="13" t="s">
        <v>312</v>
      </c>
      <c r="D7" s="103" t="s">
        <v>384</v>
      </c>
      <c r="E7" s="4">
        <v>1190</v>
      </c>
      <c r="F7" s="162"/>
      <c r="G7" s="14"/>
      <c r="H7" s="38"/>
      <c r="I7" s="37"/>
      <c r="J7" s="78"/>
      <c r="K7" s="13"/>
      <c r="L7" s="103"/>
      <c r="M7" s="102"/>
      <c r="N7" s="73"/>
      <c r="O7" s="13"/>
      <c r="P7" s="103"/>
      <c r="Q7" s="102"/>
      <c r="R7" s="73"/>
      <c r="S7" s="13"/>
      <c r="T7" s="103"/>
      <c r="U7" s="4"/>
      <c r="V7" s="73"/>
      <c r="W7" s="13"/>
      <c r="X7" s="103"/>
      <c r="Y7" s="4"/>
      <c r="Z7" s="73"/>
    </row>
    <row r="8" spans="1:27" ht="21" customHeight="1">
      <c r="A8" s="380"/>
      <c r="B8" s="381"/>
      <c r="C8" s="39" t="s">
        <v>491</v>
      </c>
      <c r="D8" s="107" t="s">
        <v>384</v>
      </c>
      <c r="E8" s="4">
        <v>1260</v>
      </c>
      <c r="F8" s="162"/>
      <c r="G8" s="38"/>
      <c r="H8" s="38"/>
      <c r="I8" s="37"/>
      <c r="J8" s="78"/>
      <c r="K8" s="13"/>
      <c r="L8" s="103"/>
      <c r="M8" s="102"/>
      <c r="N8" s="73"/>
      <c r="O8" s="13"/>
      <c r="P8" s="103"/>
      <c r="Q8" s="4"/>
      <c r="R8" s="73"/>
      <c r="S8" s="13"/>
      <c r="T8" s="103"/>
      <c r="U8" s="4"/>
      <c r="V8" s="73"/>
      <c r="W8" s="13"/>
      <c r="X8" s="103"/>
      <c r="Y8" s="4"/>
      <c r="Z8" s="73"/>
    </row>
    <row r="9" spans="1:27" ht="21" customHeight="1">
      <c r="A9" s="380"/>
      <c r="B9" s="381"/>
      <c r="C9" s="13" t="s">
        <v>492</v>
      </c>
      <c r="D9" s="103" t="s">
        <v>493</v>
      </c>
      <c r="E9" s="4">
        <v>690</v>
      </c>
      <c r="F9" s="162"/>
      <c r="G9" s="38"/>
      <c r="H9" s="38"/>
      <c r="I9" s="37"/>
      <c r="J9" s="78"/>
      <c r="K9" s="13"/>
      <c r="L9" s="103"/>
      <c r="M9" s="4"/>
      <c r="N9" s="73"/>
      <c r="O9" s="13"/>
      <c r="P9" s="103"/>
      <c r="Q9" s="4"/>
      <c r="R9" s="73"/>
      <c r="S9" s="13"/>
      <c r="T9" s="103"/>
      <c r="U9" s="4"/>
      <c r="V9" s="73"/>
      <c r="W9" s="13"/>
      <c r="X9" s="103"/>
      <c r="Y9" s="4"/>
      <c r="Z9" s="73"/>
    </row>
    <row r="10" spans="1:27" ht="21" customHeight="1">
      <c r="A10" s="380"/>
      <c r="B10" s="381"/>
      <c r="C10" s="13" t="s">
        <v>494</v>
      </c>
      <c r="D10" s="103" t="s">
        <v>508</v>
      </c>
      <c r="E10" s="4">
        <v>730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380"/>
      <c r="B11" s="381"/>
      <c r="C11" s="13" t="s">
        <v>171</v>
      </c>
      <c r="D11" s="103" t="s">
        <v>333</v>
      </c>
      <c r="E11" s="4">
        <v>780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80"/>
      <c r="B12" s="381"/>
      <c r="C12" s="13" t="s">
        <v>495</v>
      </c>
      <c r="D12" s="214" t="s">
        <v>496</v>
      </c>
      <c r="E12" s="214"/>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380"/>
      <c r="B13" s="381"/>
      <c r="C13" s="45" t="s">
        <v>511</v>
      </c>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382"/>
      <c r="B14" s="383"/>
      <c r="C14" s="45"/>
      <c r="D14" s="96"/>
      <c r="E14" s="46"/>
      <c r="F14" s="46"/>
      <c r="G14" s="376" t="s">
        <v>338</v>
      </c>
      <c r="H14" s="377"/>
      <c r="I14" s="46">
        <f>SUM(E6:E12,I6:I12)</f>
        <v>5730</v>
      </c>
      <c r="J14" s="75">
        <f>SUM(F6:F12,J6:J12)</f>
        <v>0</v>
      </c>
      <c r="K14" s="375" t="s">
        <v>339</v>
      </c>
      <c r="L14" s="373"/>
      <c r="M14" s="46">
        <f>SUM(M6:M12)</f>
        <v>620</v>
      </c>
      <c r="N14" s="75">
        <f>SUM(N6:N12)</f>
        <v>0</v>
      </c>
      <c r="O14" s="375" t="s">
        <v>339</v>
      </c>
      <c r="P14" s="373"/>
      <c r="Q14" s="46">
        <f>SUM(Q6:Q12)</f>
        <v>240</v>
      </c>
      <c r="R14" s="75">
        <f>SUM(R6:R12)</f>
        <v>0</v>
      </c>
      <c r="S14" s="375" t="s">
        <v>339</v>
      </c>
      <c r="T14" s="373"/>
      <c r="U14" s="46">
        <f>SUM(U6:U12)</f>
        <v>730</v>
      </c>
      <c r="V14" s="75">
        <f>SUM(V6:V12)</f>
        <v>0</v>
      </c>
      <c r="W14" s="375" t="s">
        <v>339</v>
      </c>
      <c r="X14" s="373"/>
      <c r="Y14" s="46">
        <f>SUM(Y6:Y12)</f>
        <v>0</v>
      </c>
      <c r="Z14" s="75">
        <f>SUM(Z6:Z12)</f>
        <v>0</v>
      </c>
    </row>
    <row r="15" spans="1:27" ht="21" customHeight="1">
      <c r="A15" s="29"/>
      <c r="B15" s="29"/>
      <c r="C15" s="60" t="str">
        <f>A4&amp;"公表部数　計"</f>
        <v>臼杵市公表部数　計</v>
      </c>
      <c r="D15" s="370">
        <f>SUM(I14,M14,Q14,U14,Y14)</f>
        <v>7320</v>
      </c>
      <c r="E15" s="370"/>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78" t="s">
        <v>98</v>
      </c>
      <c r="B16" s="379"/>
      <c r="C16" s="362" t="s">
        <v>81</v>
      </c>
      <c r="D16" s="359"/>
      <c r="E16" s="360"/>
      <c r="F16" s="360"/>
      <c r="G16" s="360"/>
      <c r="H16" s="360"/>
      <c r="I16" s="360"/>
      <c r="J16" s="363"/>
      <c r="K16" s="359" t="s">
        <v>82</v>
      </c>
      <c r="L16" s="359"/>
      <c r="M16" s="360"/>
      <c r="N16" s="361"/>
      <c r="O16" s="362" t="s">
        <v>83</v>
      </c>
      <c r="P16" s="359"/>
      <c r="Q16" s="360"/>
      <c r="R16" s="363"/>
      <c r="S16" s="359" t="s">
        <v>84</v>
      </c>
      <c r="T16" s="359"/>
      <c r="U16" s="360"/>
      <c r="V16" s="361"/>
      <c r="W16" s="362" t="s">
        <v>85</v>
      </c>
      <c r="X16" s="359"/>
      <c r="Y16" s="360"/>
      <c r="Z16" s="363"/>
    </row>
    <row r="17" spans="1:26" ht="21" customHeight="1">
      <c r="A17" s="380"/>
      <c r="B17" s="381"/>
      <c r="C17" s="13" t="s">
        <v>314</v>
      </c>
      <c r="D17" s="103" t="s">
        <v>324</v>
      </c>
      <c r="E17" s="101">
        <v>990</v>
      </c>
      <c r="F17" s="163"/>
      <c r="G17" s="14"/>
      <c r="H17" s="38"/>
      <c r="I17" s="4"/>
      <c r="J17" s="76"/>
      <c r="K17" s="13" t="s">
        <v>231</v>
      </c>
      <c r="L17" s="103" t="s">
        <v>321</v>
      </c>
      <c r="M17" s="4">
        <v>380</v>
      </c>
      <c r="N17" s="73"/>
      <c r="O17" s="13" t="s">
        <v>231</v>
      </c>
      <c r="P17" s="103" t="s">
        <v>322</v>
      </c>
      <c r="Q17" s="102">
        <v>160</v>
      </c>
      <c r="R17" s="73"/>
      <c r="S17" s="13" t="s">
        <v>13</v>
      </c>
      <c r="T17" s="103"/>
      <c r="U17" s="4">
        <v>410</v>
      </c>
      <c r="V17" s="73"/>
      <c r="W17" s="13"/>
      <c r="X17" s="103"/>
      <c r="Y17" s="4"/>
      <c r="Z17" s="73"/>
    </row>
    <row r="18" spans="1:26" ht="21" customHeight="1">
      <c r="A18" s="380"/>
      <c r="B18" s="381"/>
      <c r="C18" s="39" t="s">
        <v>172</v>
      </c>
      <c r="D18" s="103" t="s">
        <v>324</v>
      </c>
      <c r="E18" s="4">
        <v>1120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380"/>
      <c r="B19" s="381"/>
      <c r="C19" s="13" t="s">
        <v>230</v>
      </c>
      <c r="D19" s="103" t="s">
        <v>335</v>
      </c>
      <c r="E19" s="102">
        <v>160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380"/>
      <c r="B20" s="381"/>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382"/>
      <c r="B21" s="383"/>
      <c r="C21" s="45"/>
      <c r="D21" s="96"/>
      <c r="E21" s="46"/>
      <c r="F21" s="46"/>
      <c r="G21" s="372" t="s">
        <v>339</v>
      </c>
      <c r="H21" s="373"/>
      <c r="I21" s="46">
        <f>SUM(E17:E20,I17:I20)</f>
        <v>2270</v>
      </c>
      <c r="J21" s="75">
        <f>SUM(F17:F19,J17:J19)</f>
        <v>0</v>
      </c>
      <c r="K21" s="375" t="s">
        <v>339</v>
      </c>
      <c r="L21" s="373"/>
      <c r="M21" s="46">
        <f>SUM(M17:M19)</f>
        <v>380</v>
      </c>
      <c r="N21" s="75">
        <f>SUM(N17:N19)</f>
        <v>0</v>
      </c>
      <c r="O21" s="375" t="s">
        <v>339</v>
      </c>
      <c r="P21" s="373"/>
      <c r="Q21" s="46">
        <f>SUM(Q17:Q19)</f>
        <v>160</v>
      </c>
      <c r="R21" s="75">
        <f>SUM(R17:R19)</f>
        <v>0</v>
      </c>
      <c r="S21" s="375" t="s">
        <v>339</v>
      </c>
      <c r="T21" s="373"/>
      <c r="U21" s="46">
        <f>SUM(U17:U19)</f>
        <v>410</v>
      </c>
      <c r="V21" s="75">
        <f>SUM(V17:V19)</f>
        <v>0</v>
      </c>
      <c r="W21" s="375" t="s">
        <v>339</v>
      </c>
      <c r="X21" s="373"/>
      <c r="Y21" s="46">
        <f>SUM(Y17:Y19)</f>
        <v>0</v>
      </c>
      <c r="Z21" s="75">
        <f>SUM(Z17:Z19)</f>
        <v>0</v>
      </c>
    </row>
    <row r="22" spans="1:26" ht="21" customHeight="1">
      <c r="A22" s="29"/>
      <c r="B22" s="29"/>
      <c r="C22" s="60" t="str">
        <f>A16&amp;"公表部数　計"</f>
        <v>津久見市公表部数　計</v>
      </c>
      <c r="D22" s="370">
        <f>SUM(I21,M21,Q21,U21,Y21)</f>
        <v>3220</v>
      </c>
      <c r="E22" s="370"/>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78" t="s">
        <v>108</v>
      </c>
      <c r="B23" s="379"/>
      <c r="C23" s="362" t="s">
        <v>81</v>
      </c>
      <c r="D23" s="359"/>
      <c r="E23" s="360"/>
      <c r="F23" s="360"/>
      <c r="G23" s="360"/>
      <c r="H23" s="360"/>
      <c r="I23" s="360"/>
      <c r="J23" s="363"/>
      <c r="K23" s="359" t="s">
        <v>82</v>
      </c>
      <c r="L23" s="359"/>
      <c r="M23" s="360"/>
      <c r="N23" s="361"/>
      <c r="O23" s="362" t="s">
        <v>83</v>
      </c>
      <c r="P23" s="359"/>
      <c r="Q23" s="360"/>
      <c r="R23" s="363"/>
      <c r="S23" s="359" t="s">
        <v>84</v>
      </c>
      <c r="T23" s="359"/>
      <c r="U23" s="360"/>
      <c r="V23" s="361"/>
      <c r="W23" s="362" t="s">
        <v>85</v>
      </c>
      <c r="X23" s="359"/>
      <c r="Y23" s="360"/>
      <c r="Z23" s="363"/>
    </row>
    <row r="24" spans="1:26" ht="21" customHeight="1">
      <c r="A24" s="380"/>
      <c r="B24" s="381"/>
      <c r="C24" s="41" t="s">
        <v>232</v>
      </c>
      <c r="D24" s="108" t="s">
        <v>510</v>
      </c>
      <c r="E24" s="42">
        <v>440</v>
      </c>
      <c r="F24" s="168"/>
      <c r="G24" s="43"/>
      <c r="H24" s="62"/>
      <c r="I24" s="40"/>
      <c r="J24" s="83"/>
      <c r="K24" s="41" t="s">
        <v>360</v>
      </c>
      <c r="L24" s="108" t="s">
        <v>321</v>
      </c>
      <c r="M24" s="42">
        <v>280</v>
      </c>
      <c r="N24" s="82"/>
      <c r="O24" s="41"/>
      <c r="P24" s="108"/>
      <c r="Q24" s="42"/>
      <c r="R24" s="82"/>
      <c r="S24" s="41"/>
      <c r="T24" s="265"/>
      <c r="U24" s="42"/>
      <c r="V24" s="82"/>
      <c r="W24" s="41"/>
      <c r="X24" s="108"/>
      <c r="Y24" s="42"/>
      <c r="Z24" s="82"/>
    </row>
    <row r="25" spans="1:26" ht="21" customHeight="1">
      <c r="A25" s="380"/>
      <c r="B25" s="381"/>
      <c r="C25" s="39" t="s">
        <v>233</v>
      </c>
      <c r="D25" s="103" t="s">
        <v>565</v>
      </c>
      <c r="E25" s="4">
        <v>760</v>
      </c>
      <c r="F25" s="162"/>
      <c r="G25" s="214"/>
      <c r="H25" s="38"/>
      <c r="I25" s="37"/>
      <c r="J25" s="76"/>
      <c r="K25" s="13"/>
      <c r="L25" s="103"/>
      <c r="M25" s="4"/>
      <c r="N25" s="73"/>
      <c r="O25" s="13"/>
      <c r="P25" s="103"/>
      <c r="Q25" s="4"/>
      <c r="R25" s="73"/>
      <c r="S25" s="13"/>
      <c r="T25" s="103"/>
      <c r="U25" s="102"/>
      <c r="V25" s="73"/>
      <c r="W25" s="13"/>
      <c r="X25" s="103"/>
      <c r="Y25" s="4"/>
      <c r="Z25" s="73"/>
    </row>
    <row r="26" spans="1:26" ht="21" customHeight="1">
      <c r="A26" s="380"/>
      <c r="B26" s="381"/>
      <c r="C26" s="13" t="s">
        <v>234</v>
      </c>
      <c r="D26" s="103" t="s">
        <v>320</v>
      </c>
      <c r="E26" s="4">
        <v>740</v>
      </c>
      <c r="F26" s="162"/>
      <c r="G26" s="214"/>
      <c r="H26" s="38"/>
      <c r="I26" s="37"/>
      <c r="J26" s="76"/>
      <c r="K26" s="13"/>
      <c r="L26" s="103"/>
      <c r="M26" s="4"/>
      <c r="N26" s="73"/>
      <c r="O26" s="13"/>
      <c r="P26" s="103"/>
      <c r="Q26" s="4"/>
      <c r="R26" s="73"/>
      <c r="S26" s="13"/>
      <c r="T26" s="103"/>
      <c r="U26" s="4"/>
      <c r="V26" s="73"/>
      <c r="W26" s="13"/>
      <c r="X26" s="103"/>
      <c r="Y26" s="4"/>
      <c r="Z26" s="73"/>
    </row>
    <row r="27" spans="1:26" ht="21" customHeight="1">
      <c r="A27" s="380"/>
      <c r="B27" s="381"/>
      <c r="C27" s="13" t="s">
        <v>235</v>
      </c>
      <c r="D27" s="103" t="s">
        <v>510</v>
      </c>
      <c r="E27" s="4">
        <v>610</v>
      </c>
      <c r="F27" s="162"/>
      <c r="G27" s="214" t="s">
        <v>489</v>
      </c>
      <c r="H27" s="38"/>
      <c r="I27" s="4"/>
      <c r="J27" s="76"/>
      <c r="K27" s="13"/>
      <c r="L27" s="103"/>
      <c r="M27" s="4"/>
      <c r="N27" s="73"/>
      <c r="O27" s="13"/>
      <c r="P27" s="103"/>
      <c r="Q27" s="4"/>
      <c r="R27" s="73"/>
      <c r="S27" s="13"/>
      <c r="T27" s="103"/>
      <c r="U27" s="4"/>
      <c r="V27" s="73"/>
      <c r="W27" s="13"/>
      <c r="X27" s="103"/>
      <c r="Y27" s="4"/>
      <c r="Z27" s="73"/>
    </row>
    <row r="28" spans="1:26" ht="21" customHeight="1">
      <c r="A28" s="380"/>
      <c r="B28" s="381"/>
      <c r="C28" s="13" t="s">
        <v>571</v>
      </c>
      <c r="D28" s="103"/>
      <c r="E28" s="4">
        <v>90</v>
      </c>
      <c r="F28" s="162"/>
      <c r="G28" s="214" t="s">
        <v>524</v>
      </c>
      <c r="H28" s="38"/>
      <c r="I28" s="4"/>
      <c r="J28" s="76"/>
      <c r="K28" s="13"/>
      <c r="L28" s="103"/>
      <c r="M28" s="4"/>
      <c r="N28" s="73"/>
      <c r="O28" s="13"/>
      <c r="P28" s="103"/>
      <c r="Q28" s="4"/>
      <c r="R28" s="73"/>
      <c r="S28" s="13"/>
      <c r="T28" s="103"/>
      <c r="U28" s="4"/>
      <c r="V28" s="73"/>
      <c r="W28" s="13"/>
      <c r="X28" s="103"/>
      <c r="Y28" s="4"/>
      <c r="Z28" s="73"/>
    </row>
    <row r="29" spans="1:26" ht="21" customHeight="1">
      <c r="A29" s="380"/>
      <c r="B29" s="381"/>
      <c r="C29" s="13" t="s">
        <v>236</v>
      </c>
      <c r="D29" s="103" t="s">
        <v>333</v>
      </c>
      <c r="E29" s="4">
        <v>140</v>
      </c>
      <c r="F29" s="162"/>
      <c r="G29" s="14" t="s">
        <v>525</v>
      </c>
      <c r="H29" s="38"/>
      <c r="I29" s="4"/>
      <c r="J29" s="76"/>
      <c r="K29" s="13"/>
      <c r="L29" s="103"/>
      <c r="M29" s="4"/>
      <c r="N29" s="73"/>
      <c r="O29" s="13"/>
      <c r="P29" s="103"/>
      <c r="Q29" s="4"/>
      <c r="R29" s="73"/>
      <c r="S29" s="256"/>
      <c r="T29" s="211"/>
      <c r="U29" s="4"/>
      <c r="V29" s="73"/>
      <c r="W29" s="13"/>
      <c r="X29" s="103"/>
      <c r="Y29" s="4"/>
      <c r="Z29" s="73"/>
    </row>
    <row r="30" spans="1:26" ht="21" customHeight="1">
      <c r="A30" s="380"/>
      <c r="B30" s="381"/>
      <c r="C30" s="39" t="s">
        <v>360</v>
      </c>
      <c r="D30" s="103" t="s">
        <v>365</v>
      </c>
      <c r="E30" s="4">
        <v>1620</v>
      </c>
      <c r="F30" s="162"/>
      <c r="G30" s="14" t="s">
        <v>509</v>
      </c>
      <c r="H30" s="38"/>
      <c r="I30" s="4"/>
      <c r="J30" s="76"/>
      <c r="K30" s="13"/>
      <c r="L30" s="103"/>
      <c r="M30" s="4"/>
      <c r="N30" s="73"/>
      <c r="O30" s="13"/>
      <c r="P30" s="103"/>
      <c r="Q30" s="4"/>
      <c r="R30" s="73"/>
      <c r="S30" s="13" t="s">
        <v>499</v>
      </c>
      <c r="T30" s="202" t="s">
        <v>500</v>
      </c>
      <c r="U30" s="4"/>
      <c r="V30" s="73"/>
      <c r="W30" s="13"/>
      <c r="X30" s="103"/>
      <c r="Y30" s="4"/>
      <c r="Z30" s="73"/>
    </row>
    <row r="31" spans="1:26" ht="21" customHeight="1">
      <c r="A31" s="380"/>
      <c r="B31" s="381"/>
      <c r="C31" s="26" t="s">
        <v>459</v>
      </c>
      <c r="D31" s="44" t="s">
        <v>460</v>
      </c>
      <c r="E31" s="17"/>
      <c r="F31" s="169"/>
      <c r="G31" s="44" t="s">
        <v>566</v>
      </c>
      <c r="H31" s="93"/>
      <c r="I31" s="17"/>
      <c r="J31" s="77"/>
      <c r="K31" s="26"/>
      <c r="L31" s="139"/>
      <c r="M31" s="17"/>
      <c r="N31" s="74"/>
      <c r="O31" s="26"/>
      <c r="P31" s="139"/>
      <c r="Q31" s="17"/>
      <c r="R31" s="74"/>
      <c r="S31" s="26"/>
      <c r="T31" s="139"/>
      <c r="U31" s="17"/>
      <c r="V31" s="74"/>
      <c r="W31" s="26"/>
      <c r="X31" s="139"/>
      <c r="Y31" s="17"/>
      <c r="Z31" s="74"/>
    </row>
    <row r="32" spans="1:26" ht="21" customHeight="1">
      <c r="A32" s="382"/>
      <c r="B32" s="383"/>
      <c r="C32" s="45"/>
      <c r="D32" s="96"/>
      <c r="E32" s="46"/>
      <c r="F32" s="46"/>
      <c r="G32" s="374" t="s">
        <v>339</v>
      </c>
      <c r="H32" s="369"/>
      <c r="I32" s="46">
        <f>SUM(E24:E31,I24:I31)</f>
        <v>4400</v>
      </c>
      <c r="J32" s="75">
        <f>SUM(F24:F31,J24:J31)</f>
        <v>0</v>
      </c>
      <c r="K32" s="368" t="s">
        <v>339</v>
      </c>
      <c r="L32" s="369"/>
      <c r="M32" s="46">
        <f>SUM(M24:M31)</f>
        <v>280</v>
      </c>
      <c r="N32" s="75">
        <f>SUM(N24:N31)</f>
        <v>0</v>
      </c>
      <c r="O32" s="368" t="s">
        <v>339</v>
      </c>
      <c r="P32" s="369"/>
      <c r="Q32" s="46">
        <f>SUM(Q24:Q31)</f>
        <v>0</v>
      </c>
      <c r="R32" s="75">
        <f>SUM(R24:R31)</f>
        <v>0</v>
      </c>
      <c r="S32" s="368" t="s">
        <v>339</v>
      </c>
      <c r="T32" s="369"/>
      <c r="U32" s="46">
        <f>SUM(U24:U31)</f>
        <v>0</v>
      </c>
      <c r="V32" s="75">
        <f>SUM(V24:V31)</f>
        <v>0</v>
      </c>
      <c r="W32" s="368" t="s">
        <v>339</v>
      </c>
      <c r="X32" s="369"/>
      <c r="Y32" s="46">
        <f>SUM(Y24:Y31)</f>
        <v>0</v>
      </c>
      <c r="Z32" s="75">
        <f>SUM(Z24:Z31)</f>
        <v>0</v>
      </c>
    </row>
    <row r="33" spans="1:27" ht="21" customHeight="1">
      <c r="C33" s="61" t="str">
        <f>A23&amp;"公表部数　計"</f>
        <v>由布市公表部数　計</v>
      </c>
      <c r="D33" s="371">
        <f>SUM(I32,M32,Q32,U32,Y32)</f>
        <v>4680</v>
      </c>
      <c r="E33" s="371"/>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sheetData>
  <customSheetViews>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56">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S5:T5"/>
    <mergeCell ref="O5:P5"/>
    <mergeCell ref="K5:L5"/>
    <mergeCell ref="G5:H5"/>
    <mergeCell ref="C5:D5"/>
    <mergeCell ref="G14:H14"/>
    <mergeCell ref="K14:L14"/>
    <mergeCell ref="O14:P14"/>
    <mergeCell ref="S14:T14"/>
    <mergeCell ref="W14:X14"/>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35" t="s">
        <v>15</v>
      </c>
      <c r="B1" s="336"/>
      <c r="C1" s="336"/>
      <c r="D1" s="336"/>
      <c r="E1" s="336"/>
      <c r="F1" s="345" t="s">
        <v>16</v>
      </c>
      <c r="G1" s="346"/>
      <c r="H1" s="347"/>
      <c r="I1" s="339" t="s">
        <v>17</v>
      </c>
      <c r="J1" s="339"/>
      <c r="K1" s="210" t="s">
        <v>0</v>
      </c>
      <c r="L1" s="345" t="s">
        <v>18</v>
      </c>
      <c r="M1" s="346"/>
      <c r="N1" s="346"/>
      <c r="O1" s="347"/>
      <c r="P1" s="345" t="s">
        <v>19</v>
      </c>
      <c r="Q1" s="346"/>
      <c r="R1" s="346"/>
      <c r="S1" s="347"/>
      <c r="T1" s="345" t="s">
        <v>20</v>
      </c>
      <c r="U1" s="346"/>
      <c r="V1" s="347"/>
      <c r="W1" s="339" t="s">
        <v>21</v>
      </c>
      <c r="X1" s="339"/>
      <c r="Y1" s="339"/>
      <c r="Z1" s="109" t="s">
        <v>22</v>
      </c>
    </row>
    <row r="2" spans="1:27" s="6" customFormat="1" ht="24.95" customHeight="1">
      <c r="A2" s="337"/>
      <c r="B2" s="338"/>
      <c r="C2" s="338"/>
      <c r="D2" s="338"/>
      <c r="E2" s="338"/>
      <c r="F2" s="342">
        <f>SUM(大分市:玖珠郡・日田市!I2:J2)</f>
        <v>0</v>
      </c>
      <c r="G2" s="343"/>
      <c r="H2" s="344"/>
      <c r="I2" s="350">
        <f>SUM(W19,W29)</f>
        <v>0</v>
      </c>
      <c r="J2" s="350"/>
      <c r="K2" s="209"/>
      <c r="L2" s="340"/>
      <c r="M2" s="349"/>
      <c r="N2" s="349"/>
      <c r="O2" s="341"/>
      <c r="P2" s="340"/>
      <c r="Q2" s="349"/>
      <c r="R2" s="349"/>
      <c r="S2" s="341"/>
      <c r="T2" s="340"/>
      <c r="U2" s="349"/>
      <c r="V2" s="341"/>
      <c r="W2" s="350"/>
      <c r="X2" s="350"/>
      <c r="Y2" s="350"/>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78" t="s">
        <v>109</v>
      </c>
      <c r="B4" s="385"/>
      <c r="C4" s="362" t="s">
        <v>81</v>
      </c>
      <c r="D4" s="359"/>
      <c r="E4" s="360"/>
      <c r="F4" s="360"/>
      <c r="G4" s="360"/>
      <c r="H4" s="360"/>
      <c r="I4" s="360"/>
      <c r="J4" s="363"/>
      <c r="K4" s="359" t="s">
        <v>82</v>
      </c>
      <c r="L4" s="359"/>
      <c r="M4" s="360"/>
      <c r="N4" s="361"/>
      <c r="O4" s="362" t="s">
        <v>83</v>
      </c>
      <c r="P4" s="359"/>
      <c r="Q4" s="360"/>
      <c r="R4" s="363"/>
      <c r="S4" s="359" t="s">
        <v>84</v>
      </c>
      <c r="T4" s="359"/>
      <c r="U4" s="360"/>
      <c r="V4" s="361"/>
      <c r="W4" s="362" t="s">
        <v>85</v>
      </c>
      <c r="X4" s="359"/>
      <c r="Y4" s="360"/>
      <c r="Z4" s="363"/>
    </row>
    <row r="5" spans="1:27" s="5" customFormat="1" ht="21" customHeight="1">
      <c r="A5" s="380"/>
      <c r="B5" s="386"/>
      <c r="C5" s="326" t="s">
        <v>342</v>
      </c>
      <c r="D5" s="327"/>
      <c r="E5" s="54" t="s">
        <v>102</v>
      </c>
      <c r="F5" s="52" t="s">
        <v>103</v>
      </c>
      <c r="G5" s="367" t="s">
        <v>342</v>
      </c>
      <c r="H5" s="327"/>
      <c r="I5" s="52" t="s">
        <v>102</v>
      </c>
      <c r="J5" s="52" t="s">
        <v>103</v>
      </c>
      <c r="K5" s="326" t="s">
        <v>342</v>
      </c>
      <c r="L5" s="327"/>
      <c r="M5" s="52" t="s">
        <v>102</v>
      </c>
      <c r="N5" s="52" t="s">
        <v>103</v>
      </c>
      <c r="O5" s="326" t="s">
        <v>342</v>
      </c>
      <c r="P5" s="327"/>
      <c r="Q5" s="52" t="s">
        <v>102</v>
      </c>
      <c r="R5" s="52" t="s">
        <v>103</v>
      </c>
      <c r="S5" s="326" t="s">
        <v>342</v>
      </c>
      <c r="T5" s="327"/>
      <c r="U5" s="52" t="s">
        <v>102</v>
      </c>
      <c r="V5" s="52" t="s">
        <v>103</v>
      </c>
      <c r="W5" s="326" t="s">
        <v>342</v>
      </c>
      <c r="X5" s="327"/>
      <c r="Y5" s="52" t="s">
        <v>102</v>
      </c>
      <c r="Z5" s="53" t="s">
        <v>103</v>
      </c>
    </row>
    <row r="6" spans="1:27" ht="21" customHeight="1">
      <c r="A6" s="380"/>
      <c r="B6" s="386"/>
      <c r="C6" s="39" t="s">
        <v>241</v>
      </c>
      <c r="D6" s="103" t="s">
        <v>333</v>
      </c>
      <c r="E6" s="4">
        <v>310</v>
      </c>
      <c r="F6" s="162"/>
      <c r="G6" s="14"/>
      <c r="H6" s="38"/>
      <c r="I6" s="4"/>
      <c r="J6" s="80"/>
      <c r="K6" s="13"/>
      <c r="L6" s="103"/>
      <c r="M6" s="102"/>
      <c r="N6" s="73"/>
      <c r="O6" s="13"/>
      <c r="P6" s="103"/>
      <c r="Q6" s="4"/>
      <c r="R6" s="73"/>
      <c r="S6" s="13" t="s">
        <v>136</v>
      </c>
      <c r="T6" s="103"/>
      <c r="U6" s="4">
        <v>430</v>
      </c>
      <c r="V6" s="73"/>
      <c r="W6" s="13"/>
      <c r="X6" s="103"/>
      <c r="Y6" s="4"/>
      <c r="Z6" s="73"/>
    </row>
    <row r="7" spans="1:27" ht="21" customHeight="1">
      <c r="A7" s="380"/>
      <c r="B7" s="386"/>
      <c r="C7" s="39" t="s">
        <v>242</v>
      </c>
      <c r="D7" s="103" t="s">
        <v>333</v>
      </c>
      <c r="E7" s="4">
        <v>590</v>
      </c>
      <c r="F7" s="162"/>
      <c r="G7" s="14"/>
      <c r="H7" s="38"/>
      <c r="I7" s="4"/>
      <c r="J7" s="76"/>
      <c r="K7" s="13"/>
      <c r="L7" s="103"/>
      <c r="M7" s="4"/>
      <c r="N7" s="73"/>
      <c r="O7" s="13"/>
      <c r="P7" s="103"/>
      <c r="Q7" s="4"/>
      <c r="R7" s="73"/>
      <c r="S7" s="13"/>
      <c r="T7" s="103"/>
      <c r="U7" s="4"/>
      <c r="V7" s="73"/>
      <c r="W7" s="13"/>
      <c r="X7" s="103"/>
      <c r="Y7" s="4"/>
      <c r="Z7" s="73"/>
    </row>
    <row r="8" spans="1:27" ht="21" customHeight="1">
      <c r="A8" s="380"/>
      <c r="B8" s="386"/>
      <c r="C8" s="39" t="s">
        <v>243</v>
      </c>
      <c r="D8" s="103" t="s">
        <v>333</v>
      </c>
      <c r="E8" s="4">
        <v>350</v>
      </c>
      <c r="F8" s="162"/>
      <c r="G8" s="14"/>
      <c r="H8" s="38"/>
      <c r="I8" s="4"/>
      <c r="J8" s="76"/>
      <c r="K8" s="13"/>
      <c r="L8" s="103"/>
      <c r="M8" s="4"/>
      <c r="N8" s="73"/>
      <c r="O8" s="13"/>
      <c r="P8" s="103"/>
      <c r="Q8" s="4"/>
      <c r="R8" s="73"/>
      <c r="S8" s="13"/>
      <c r="T8" s="103"/>
      <c r="U8" s="102"/>
      <c r="V8" s="73"/>
      <c r="W8" s="13"/>
      <c r="X8" s="103"/>
      <c r="Y8" s="4"/>
      <c r="Z8" s="73"/>
    </row>
    <row r="9" spans="1:27" ht="21" customHeight="1">
      <c r="A9" s="380"/>
      <c r="B9" s="386"/>
      <c r="C9" s="39" t="s">
        <v>244</v>
      </c>
      <c r="D9" s="103" t="s">
        <v>333</v>
      </c>
      <c r="E9" s="4">
        <v>660</v>
      </c>
      <c r="F9" s="162"/>
      <c r="G9" s="14"/>
      <c r="H9" s="38"/>
      <c r="I9" s="4"/>
      <c r="J9" s="76"/>
      <c r="K9" s="13"/>
      <c r="L9" s="103"/>
      <c r="M9" s="4"/>
      <c r="N9" s="73"/>
      <c r="O9" s="13"/>
      <c r="P9" s="103"/>
      <c r="Q9" s="4"/>
      <c r="R9" s="73"/>
      <c r="S9" s="13"/>
      <c r="T9" s="103"/>
      <c r="U9" s="4"/>
      <c r="V9" s="73"/>
      <c r="W9" s="13"/>
      <c r="X9" s="103"/>
      <c r="Y9" s="4"/>
      <c r="Z9" s="73"/>
    </row>
    <row r="10" spans="1:27" ht="21" customHeight="1">
      <c r="A10" s="380"/>
      <c r="B10" s="386"/>
      <c r="C10" s="39" t="s">
        <v>245</v>
      </c>
      <c r="D10" s="103" t="s">
        <v>333</v>
      </c>
      <c r="E10" s="4">
        <v>500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380"/>
      <c r="B11" s="386"/>
      <c r="C11" s="39" t="s">
        <v>246</v>
      </c>
      <c r="D11" s="103" t="s">
        <v>565</v>
      </c>
      <c r="E11" s="4">
        <v>340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80"/>
      <c r="B12" s="386"/>
      <c r="C12" s="39" t="s">
        <v>352</v>
      </c>
      <c r="D12" s="103" t="s">
        <v>329</v>
      </c>
      <c r="E12" s="4">
        <v>2260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380"/>
      <c r="B13" s="386"/>
      <c r="C13" s="39" t="s">
        <v>247</v>
      </c>
      <c r="D13" s="103" t="s">
        <v>315</v>
      </c>
      <c r="E13" s="4">
        <v>340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380"/>
      <c r="B14" s="386"/>
      <c r="C14" s="39" t="s">
        <v>248</v>
      </c>
      <c r="D14" s="103" t="s">
        <v>315</v>
      </c>
      <c r="E14" s="4">
        <v>940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380"/>
      <c r="B15" s="386"/>
      <c r="C15" s="140"/>
      <c r="D15" s="211"/>
      <c r="E15" s="113"/>
      <c r="F15" s="260"/>
      <c r="G15" s="267"/>
      <c r="H15" s="142"/>
      <c r="I15" s="113"/>
      <c r="J15" s="268"/>
      <c r="K15" s="256"/>
      <c r="L15" s="211"/>
      <c r="M15" s="113"/>
      <c r="N15" s="229"/>
      <c r="O15" s="256"/>
      <c r="P15" s="211"/>
      <c r="Q15" s="113"/>
      <c r="R15" s="229"/>
      <c r="S15" s="256"/>
      <c r="T15" s="211"/>
      <c r="U15" s="113"/>
      <c r="V15" s="229"/>
      <c r="W15" s="256"/>
      <c r="X15" s="211"/>
      <c r="Y15" s="113"/>
      <c r="Z15" s="229"/>
    </row>
    <row r="16" spans="1:27" ht="21" customHeight="1">
      <c r="A16" s="380"/>
      <c r="B16" s="386"/>
      <c r="C16" s="26" t="s">
        <v>569</v>
      </c>
      <c r="D16" s="211"/>
      <c r="E16" s="113"/>
      <c r="F16" s="260"/>
      <c r="G16" s="267"/>
      <c r="H16" s="142"/>
      <c r="I16" s="113"/>
      <c r="J16" s="268"/>
      <c r="K16" s="256"/>
      <c r="L16" s="211"/>
      <c r="M16" s="113"/>
      <c r="N16" s="229"/>
      <c r="O16" s="256"/>
      <c r="P16" s="211"/>
      <c r="Q16" s="113"/>
      <c r="R16" s="229"/>
      <c r="S16" s="256"/>
      <c r="T16" s="211"/>
      <c r="U16" s="113"/>
      <c r="V16" s="229"/>
      <c r="W16" s="256"/>
      <c r="X16" s="211"/>
      <c r="Y16" s="113"/>
      <c r="Z16" s="229"/>
    </row>
    <row r="17" spans="1:26" ht="21" customHeight="1">
      <c r="A17" s="380"/>
      <c r="B17" s="386"/>
      <c r="C17" s="26" t="s">
        <v>512</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82"/>
      <c r="B18" s="387"/>
      <c r="C18" s="45"/>
      <c r="D18" s="96"/>
      <c r="E18" s="46"/>
      <c r="F18" s="46"/>
      <c r="G18" s="372" t="s">
        <v>338</v>
      </c>
      <c r="H18" s="373"/>
      <c r="I18" s="46">
        <f>SUM(E6:E17,I6:I17)</f>
        <v>6290</v>
      </c>
      <c r="J18" s="75">
        <f>SUM(F6:F17,J6:J17)</f>
        <v>0</v>
      </c>
      <c r="K18" s="375" t="s">
        <v>338</v>
      </c>
      <c r="L18" s="373"/>
      <c r="M18" s="46">
        <f>SUM(M6:M17)</f>
        <v>0</v>
      </c>
      <c r="N18" s="75">
        <f>SUM(N6:N17)</f>
        <v>0</v>
      </c>
      <c r="O18" s="375" t="s">
        <v>338</v>
      </c>
      <c r="P18" s="373"/>
      <c r="Q18" s="46">
        <f>SUM(Q6:Q17)</f>
        <v>0</v>
      </c>
      <c r="R18" s="75">
        <f>SUM(R6:R17)</f>
        <v>0</v>
      </c>
      <c r="S18" s="375" t="s">
        <v>338</v>
      </c>
      <c r="T18" s="373"/>
      <c r="U18" s="46">
        <f>SUM(U6:U17)</f>
        <v>430</v>
      </c>
      <c r="V18" s="75">
        <f>SUM(V6:V17)</f>
        <v>0</v>
      </c>
      <c r="W18" s="375" t="s">
        <v>338</v>
      </c>
      <c r="X18" s="373"/>
      <c r="Y18" s="46">
        <f>SUM(Y6:Y17)</f>
        <v>0</v>
      </c>
      <c r="Z18" s="75">
        <f>SUM(Z6:Z17)</f>
        <v>0</v>
      </c>
    </row>
    <row r="19" spans="1:26" ht="21" customHeight="1">
      <c r="A19" s="34"/>
      <c r="B19" s="34"/>
      <c r="C19" s="60" t="str">
        <f>A4&amp;"公表部数計"</f>
        <v>豊後大野市公表部数計</v>
      </c>
      <c r="D19" s="370">
        <f>SUM(I18,M18,Q18,U18,Y18)</f>
        <v>6720</v>
      </c>
      <c r="E19" s="370"/>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78" t="s">
        <v>95</v>
      </c>
      <c r="B20" s="379"/>
      <c r="C20" s="362" t="s">
        <v>81</v>
      </c>
      <c r="D20" s="359"/>
      <c r="E20" s="360"/>
      <c r="F20" s="360"/>
      <c r="G20" s="360"/>
      <c r="H20" s="360"/>
      <c r="I20" s="360"/>
      <c r="J20" s="363"/>
      <c r="K20" s="359" t="s">
        <v>82</v>
      </c>
      <c r="L20" s="359"/>
      <c r="M20" s="360"/>
      <c r="N20" s="361"/>
      <c r="O20" s="362" t="s">
        <v>83</v>
      </c>
      <c r="P20" s="359"/>
      <c r="Q20" s="360"/>
      <c r="R20" s="363"/>
      <c r="S20" s="359" t="s">
        <v>84</v>
      </c>
      <c r="T20" s="359"/>
      <c r="U20" s="360"/>
      <c r="V20" s="361"/>
      <c r="W20" s="362" t="s">
        <v>85</v>
      </c>
      <c r="X20" s="359"/>
      <c r="Y20" s="360"/>
      <c r="Z20" s="363"/>
    </row>
    <row r="21" spans="1:26" ht="21" customHeight="1">
      <c r="A21" s="380"/>
      <c r="B21" s="381"/>
      <c r="C21" s="57" t="s">
        <v>341</v>
      </c>
      <c r="D21" s="108" t="s">
        <v>315</v>
      </c>
      <c r="E21" s="40">
        <v>460</v>
      </c>
      <c r="F21" s="164"/>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80"/>
      <c r="B22" s="381"/>
      <c r="C22" s="39" t="s">
        <v>237</v>
      </c>
      <c r="D22" s="103" t="s">
        <v>334</v>
      </c>
      <c r="E22" s="37">
        <v>1760</v>
      </c>
      <c r="F22" s="162"/>
      <c r="G22" s="14"/>
      <c r="H22" s="38"/>
      <c r="I22" s="4"/>
      <c r="J22" s="76"/>
      <c r="K22" s="13"/>
      <c r="L22" s="103"/>
      <c r="M22" s="4"/>
      <c r="N22" s="73"/>
      <c r="O22" s="13"/>
      <c r="P22" s="103"/>
      <c r="Q22" s="4"/>
      <c r="R22" s="73"/>
      <c r="S22" s="13" t="s">
        <v>34</v>
      </c>
      <c r="T22" s="103"/>
      <c r="U22" s="4">
        <v>180</v>
      </c>
      <c r="V22" s="73"/>
      <c r="W22" s="13"/>
      <c r="X22" s="103"/>
      <c r="Y22" s="4"/>
      <c r="Z22" s="73"/>
    </row>
    <row r="23" spans="1:26" ht="21" customHeight="1">
      <c r="A23" s="380"/>
      <c r="B23" s="381"/>
      <c r="C23" s="39" t="s">
        <v>238</v>
      </c>
      <c r="D23" s="103" t="s">
        <v>333</v>
      </c>
      <c r="E23" s="37">
        <v>430</v>
      </c>
      <c r="F23" s="162"/>
      <c r="G23" s="14"/>
      <c r="H23" s="38"/>
      <c r="I23" s="4"/>
      <c r="J23" s="76"/>
      <c r="K23" s="13"/>
      <c r="L23" s="103"/>
      <c r="M23" s="4"/>
      <c r="N23" s="73"/>
      <c r="O23" s="13"/>
      <c r="P23" s="103"/>
      <c r="Q23" s="4"/>
      <c r="R23" s="73"/>
      <c r="S23" s="13"/>
      <c r="T23" s="103"/>
      <c r="U23" s="4"/>
      <c r="V23" s="73"/>
      <c r="W23" s="13"/>
      <c r="X23" s="103"/>
      <c r="Y23" s="4"/>
      <c r="Z23" s="73"/>
    </row>
    <row r="24" spans="1:26" ht="21" customHeight="1">
      <c r="A24" s="380"/>
      <c r="B24" s="381"/>
      <c r="C24" s="39" t="s">
        <v>239</v>
      </c>
      <c r="D24" s="103" t="s">
        <v>315</v>
      </c>
      <c r="E24" s="37">
        <v>560</v>
      </c>
      <c r="F24" s="162"/>
      <c r="G24" s="14"/>
      <c r="H24" s="38"/>
      <c r="I24" s="4"/>
      <c r="J24" s="76"/>
      <c r="K24" s="13"/>
      <c r="L24" s="103"/>
      <c r="M24" s="4"/>
      <c r="N24" s="73"/>
      <c r="O24" s="13"/>
      <c r="P24" s="103"/>
      <c r="Q24" s="4"/>
      <c r="R24" s="73"/>
      <c r="S24" s="13"/>
      <c r="T24" s="103"/>
      <c r="U24" s="102"/>
      <c r="V24" s="73"/>
      <c r="W24" s="13"/>
      <c r="X24" s="103"/>
      <c r="Y24" s="4"/>
      <c r="Z24" s="73"/>
    </row>
    <row r="25" spans="1:26" ht="21" customHeight="1">
      <c r="A25" s="380"/>
      <c r="B25" s="381"/>
      <c r="C25" s="39" t="s">
        <v>240</v>
      </c>
      <c r="D25" s="103" t="s">
        <v>333</v>
      </c>
      <c r="E25" s="37">
        <v>890</v>
      </c>
      <c r="F25" s="165"/>
      <c r="G25" s="14"/>
      <c r="H25" s="38"/>
      <c r="I25" s="4"/>
      <c r="J25" s="76"/>
      <c r="K25" s="13"/>
      <c r="L25" s="103"/>
      <c r="M25" s="4"/>
      <c r="N25" s="73"/>
      <c r="O25" s="13"/>
      <c r="P25" s="103"/>
      <c r="Q25" s="4"/>
      <c r="R25" s="73"/>
      <c r="S25" s="13"/>
      <c r="T25" s="103"/>
      <c r="U25" s="4"/>
      <c r="V25" s="73"/>
      <c r="W25" s="13"/>
      <c r="X25" s="103"/>
      <c r="Y25" s="4"/>
      <c r="Z25" s="73"/>
    </row>
    <row r="26" spans="1:26" ht="21" customHeight="1">
      <c r="A26" s="380"/>
      <c r="B26" s="381"/>
      <c r="C26" s="140"/>
      <c r="D26" s="211"/>
      <c r="E26" s="258"/>
      <c r="F26" s="266"/>
      <c r="G26" s="267"/>
      <c r="H26" s="142"/>
      <c r="I26" s="113"/>
      <c r="J26" s="268"/>
      <c r="K26" s="256"/>
      <c r="L26" s="211"/>
      <c r="M26" s="113"/>
      <c r="N26" s="229"/>
      <c r="O26" s="256"/>
      <c r="P26" s="211"/>
      <c r="Q26" s="113"/>
      <c r="R26" s="229"/>
      <c r="S26" s="256"/>
      <c r="T26" s="211"/>
      <c r="U26" s="113"/>
      <c r="V26" s="229"/>
      <c r="W26" s="256"/>
      <c r="X26" s="211"/>
      <c r="Y26" s="113"/>
      <c r="Z26" s="229"/>
    </row>
    <row r="27" spans="1:26" ht="21" customHeight="1">
      <c r="A27" s="380"/>
      <c r="B27" s="381"/>
      <c r="C27" s="26" t="s">
        <v>513</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82"/>
      <c r="B28" s="383"/>
      <c r="C28" s="45"/>
      <c r="D28" s="96"/>
      <c r="E28" s="46"/>
      <c r="F28" s="46"/>
      <c r="G28" s="376" t="s">
        <v>338</v>
      </c>
      <c r="H28" s="377"/>
      <c r="I28" s="46">
        <f>SUM(E21:E27,I21:I27)</f>
        <v>4100</v>
      </c>
      <c r="J28" s="75">
        <f>SUM(F21:F27,J21:J27)</f>
        <v>0</v>
      </c>
      <c r="K28" s="384" t="s">
        <v>338</v>
      </c>
      <c r="L28" s="377"/>
      <c r="M28" s="46">
        <f>SUM(M21:M27)</f>
        <v>180</v>
      </c>
      <c r="N28" s="75">
        <f>SUM(N21:N27)</f>
        <v>0</v>
      </c>
      <c r="O28" s="384" t="s">
        <v>338</v>
      </c>
      <c r="P28" s="377"/>
      <c r="Q28" s="46">
        <f>SUM(Q21:Q27)</f>
        <v>0</v>
      </c>
      <c r="R28" s="75">
        <f>SUM(R21:R27)</f>
        <v>0</v>
      </c>
      <c r="S28" s="384" t="s">
        <v>338</v>
      </c>
      <c r="T28" s="377"/>
      <c r="U28" s="46">
        <f>SUM(U21:U27)</f>
        <v>300</v>
      </c>
      <c r="V28" s="75">
        <f>SUM(V21:V27)</f>
        <v>0</v>
      </c>
      <c r="W28" s="384" t="s">
        <v>338</v>
      </c>
      <c r="X28" s="377"/>
      <c r="Y28" s="46">
        <f>SUM(Y21:Y27)</f>
        <v>0</v>
      </c>
      <c r="Z28" s="75">
        <f>SUM(Z21:Z27)</f>
        <v>0</v>
      </c>
    </row>
    <row r="29" spans="1:26" ht="21" customHeight="1">
      <c r="A29" s="51"/>
      <c r="B29" s="51"/>
      <c r="C29" s="58" t="str">
        <f>A20&amp;"公表部数　計"</f>
        <v>竹田市公表部数　計</v>
      </c>
      <c r="D29" s="371">
        <f>SUM(I28,M28,Q28,U28,Y28)</f>
        <v>4580</v>
      </c>
      <c r="E29" s="371"/>
      <c r="F29" s="200" t="s">
        <v>87</v>
      </c>
      <c r="G29" s="31"/>
      <c r="H29" s="31"/>
      <c r="I29" s="200"/>
      <c r="J29" s="200"/>
      <c r="K29" s="31"/>
      <c r="L29" s="31"/>
      <c r="M29" s="200"/>
      <c r="N29" s="200"/>
      <c r="O29" s="31"/>
      <c r="P29" s="31"/>
      <c r="Q29" s="200"/>
      <c r="R29" s="200"/>
      <c r="S29" s="31"/>
      <c r="T29" s="31"/>
      <c r="U29" s="200"/>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1"/>
      <c r="E30" s="201"/>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1"/>
      <c r="E31" s="201"/>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1"/>
      <c r="E32" s="201"/>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44">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D29:E29"/>
    <mergeCell ref="D19:E19"/>
    <mergeCell ref="W18:X18"/>
    <mergeCell ref="S18:T18"/>
    <mergeCell ref="O18:P18"/>
    <mergeCell ref="K18:L18"/>
    <mergeCell ref="G18:H18"/>
    <mergeCell ref="G28:H28"/>
    <mergeCell ref="K28:L28"/>
    <mergeCell ref="O28:P28"/>
    <mergeCell ref="S28:T28"/>
    <mergeCell ref="W28:X28"/>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35" t="s">
        <v>15</v>
      </c>
      <c r="B1" s="336"/>
      <c r="C1" s="336"/>
      <c r="D1" s="336"/>
      <c r="E1" s="336"/>
      <c r="F1" s="345" t="s">
        <v>16</v>
      </c>
      <c r="G1" s="346"/>
      <c r="H1" s="347"/>
      <c r="I1" s="339" t="s">
        <v>17</v>
      </c>
      <c r="J1" s="339"/>
      <c r="K1" s="210" t="s">
        <v>0</v>
      </c>
      <c r="L1" s="345" t="s">
        <v>18</v>
      </c>
      <c r="M1" s="346"/>
      <c r="N1" s="346"/>
      <c r="O1" s="347"/>
      <c r="P1" s="345" t="s">
        <v>19</v>
      </c>
      <c r="Q1" s="346"/>
      <c r="R1" s="346"/>
      <c r="S1" s="347"/>
      <c r="T1" s="345" t="s">
        <v>20</v>
      </c>
      <c r="U1" s="346"/>
      <c r="V1" s="347"/>
      <c r="W1" s="339" t="s">
        <v>21</v>
      </c>
      <c r="X1" s="339"/>
      <c r="Y1" s="339"/>
      <c r="Z1" s="109" t="s">
        <v>22</v>
      </c>
    </row>
    <row r="2" spans="1:29" s="6" customFormat="1" ht="24.95" customHeight="1">
      <c r="A2" s="337"/>
      <c r="B2" s="338"/>
      <c r="C2" s="338"/>
      <c r="D2" s="338"/>
      <c r="E2" s="338"/>
      <c r="F2" s="342">
        <f>SUM(大分市:玖珠郡・日田市!I2:J2)</f>
        <v>0</v>
      </c>
      <c r="G2" s="343"/>
      <c r="H2" s="344"/>
      <c r="I2" s="350">
        <f>SUM(W27)</f>
        <v>0</v>
      </c>
      <c r="J2" s="350"/>
      <c r="K2" s="209"/>
      <c r="L2" s="340"/>
      <c r="M2" s="349"/>
      <c r="N2" s="349"/>
      <c r="O2" s="341"/>
      <c r="P2" s="340"/>
      <c r="Q2" s="349"/>
      <c r="R2" s="349"/>
      <c r="S2" s="341"/>
      <c r="T2" s="340"/>
      <c r="U2" s="349"/>
      <c r="V2" s="341"/>
      <c r="W2" s="350"/>
      <c r="X2" s="350"/>
      <c r="Y2" s="350"/>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78" t="s">
        <v>96</v>
      </c>
      <c r="B4" s="379"/>
      <c r="C4" s="362" t="s">
        <v>81</v>
      </c>
      <c r="D4" s="359"/>
      <c r="E4" s="360"/>
      <c r="F4" s="360"/>
      <c r="G4" s="360"/>
      <c r="H4" s="360"/>
      <c r="I4" s="360"/>
      <c r="J4" s="361"/>
      <c r="K4" s="362" t="s">
        <v>82</v>
      </c>
      <c r="L4" s="359"/>
      <c r="M4" s="360"/>
      <c r="N4" s="363"/>
      <c r="O4" s="359" t="s">
        <v>83</v>
      </c>
      <c r="P4" s="359"/>
      <c r="Q4" s="360"/>
      <c r="R4" s="361"/>
      <c r="S4" s="362" t="s">
        <v>84</v>
      </c>
      <c r="T4" s="359"/>
      <c r="U4" s="360"/>
      <c r="V4" s="363"/>
      <c r="W4" s="362" t="s">
        <v>85</v>
      </c>
      <c r="X4" s="359"/>
      <c r="Y4" s="360"/>
      <c r="Z4" s="363"/>
    </row>
    <row r="5" spans="1:29" s="5" customFormat="1" ht="21" customHeight="1">
      <c r="A5" s="380"/>
      <c r="B5" s="381"/>
      <c r="C5" s="388" t="s">
        <v>342</v>
      </c>
      <c r="D5" s="389"/>
      <c r="E5" s="70" t="s">
        <v>102</v>
      </c>
      <c r="F5" s="70" t="s">
        <v>103</v>
      </c>
      <c r="G5" s="390" t="s">
        <v>342</v>
      </c>
      <c r="H5" s="389"/>
      <c r="I5" s="70" t="s">
        <v>102</v>
      </c>
      <c r="J5" s="70" t="s">
        <v>103</v>
      </c>
      <c r="K5" s="388" t="s">
        <v>342</v>
      </c>
      <c r="L5" s="389"/>
      <c r="M5" s="70" t="s">
        <v>102</v>
      </c>
      <c r="N5" s="70" t="s">
        <v>103</v>
      </c>
      <c r="O5" s="388" t="s">
        <v>342</v>
      </c>
      <c r="P5" s="389"/>
      <c r="Q5" s="70" t="s">
        <v>102</v>
      </c>
      <c r="R5" s="70" t="s">
        <v>103</v>
      </c>
      <c r="S5" s="388" t="s">
        <v>342</v>
      </c>
      <c r="T5" s="389"/>
      <c r="U5" s="70" t="s">
        <v>102</v>
      </c>
      <c r="V5" s="70" t="s">
        <v>103</v>
      </c>
      <c r="W5" s="388" t="s">
        <v>342</v>
      </c>
      <c r="X5" s="389"/>
      <c r="Y5" s="110" t="s">
        <v>102</v>
      </c>
      <c r="Z5" s="111" t="s">
        <v>103</v>
      </c>
    </row>
    <row r="6" spans="1:29" s="30" customFormat="1" ht="21" customHeight="1">
      <c r="A6" s="380"/>
      <c r="B6" s="381"/>
      <c r="C6" s="41" t="s">
        <v>31</v>
      </c>
      <c r="D6" s="108"/>
      <c r="E6" s="282">
        <v>380</v>
      </c>
      <c r="F6" s="166"/>
      <c r="G6" s="43"/>
      <c r="H6" s="62"/>
      <c r="I6" s="40"/>
      <c r="J6" s="87"/>
      <c r="K6" s="41" t="s">
        <v>31</v>
      </c>
      <c r="L6" s="108" t="s">
        <v>318</v>
      </c>
      <c r="M6" s="101">
        <v>180</v>
      </c>
      <c r="N6" s="82"/>
      <c r="O6" s="41" t="s">
        <v>258</v>
      </c>
      <c r="P6" s="108" t="s">
        <v>322</v>
      </c>
      <c r="Q6" s="42">
        <v>330</v>
      </c>
      <c r="R6" s="82"/>
      <c r="S6" s="41" t="s">
        <v>32</v>
      </c>
      <c r="T6" s="108"/>
      <c r="U6" s="42">
        <v>1390</v>
      </c>
      <c r="V6" s="82"/>
      <c r="W6" s="41"/>
      <c r="X6" s="108"/>
      <c r="Y6" s="42"/>
      <c r="Z6" s="82"/>
    </row>
    <row r="7" spans="1:29" s="30" customFormat="1" ht="21" customHeight="1">
      <c r="A7" s="380"/>
      <c r="B7" s="381"/>
      <c r="C7" s="13" t="s">
        <v>466</v>
      </c>
      <c r="D7" s="103" t="s">
        <v>349</v>
      </c>
      <c r="E7" s="257">
        <v>2270</v>
      </c>
      <c r="F7" s="94"/>
      <c r="G7" s="14"/>
      <c r="H7" s="38"/>
      <c r="I7" s="37"/>
      <c r="J7" s="80"/>
      <c r="K7" s="13"/>
      <c r="L7" s="107"/>
      <c r="M7" s="137"/>
      <c r="N7" s="136"/>
      <c r="O7" s="25" t="s">
        <v>259</v>
      </c>
      <c r="P7" s="107" t="s">
        <v>322</v>
      </c>
      <c r="Q7" s="137">
        <v>440</v>
      </c>
      <c r="R7" s="136"/>
      <c r="S7" s="25" t="s">
        <v>138</v>
      </c>
      <c r="T7" s="107"/>
      <c r="U7" s="137">
        <v>1770</v>
      </c>
      <c r="V7" s="136"/>
      <c r="W7" s="25"/>
      <c r="X7" s="107"/>
      <c r="Y7" s="137"/>
      <c r="Z7" s="136"/>
    </row>
    <row r="8" spans="1:29" s="30" customFormat="1" ht="21" customHeight="1">
      <c r="A8" s="380"/>
      <c r="B8" s="381"/>
      <c r="C8" s="13" t="s">
        <v>448</v>
      </c>
      <c r="D8" s="103" t="s">
        <v>476</v>
      </c>
      <c r="E8" s="257">
        <v>2080</v>
      </c>
      <c r="F8" s="94"/>
      <c r="G8" s="14"/>
      <c r="H8" s="38"/>
      <c r="I8" s="37"/>
      <c r="J8" s="80"/>
      <c r="K8" s="13"/>
      <c r="L8" s="107"/>
      <c r="M8" s="137"/>
      <c r="N8" s="136"/>
      <c r="O8" s="25"/>
      <c r="P8" s="107"/>
      <c r="Q8" s="137"/>
      <c r="R8" s="136"/>
      <c r="S8" s="25"/>
      <c r="T8" s="107"/>
      <c r="U8" s="137"/>
      <c r="V8" s="136"/>
      <c r="W8" s="25"/>
      <c r="X8" s="107"/>
      <c r="Y8" s="137"/>
      <c r="Z8" s="136"/>
    </row>
    <row r="9" spans="1:29" s="30" customFormat="1" ht="21" customHeight="1">
      <c r="A9" s="380"/>
      <c r="B9" s="381"/>
      <c r="C9" s="13" t="s">
        <v>249</v>
      </c>
      <c r="D9" s="38" t="s">
        <v>331</v>
      </c>
      <c r="E9" s="257">
        <v>360</v>
      </c>
      <c r="F9" s="94"/>
      <c r="G9" s="14"/>
      <c r="H9" s="38"/>
      <c r="I9" s="37"/>
      <c r="J9" s="80"/>
      <c r="K9" s="13"/>
      <c r="L9" s="107"/>
      <c r="M9" s="137"/>
      <c r="N9" s="136"/>
      <c r="O9" s="25"/>
      <c r="P9" s="107"/>
      <c r="Q9" s="137"/>
      <c r="R9" s="136"/>
      <c r="S9" s="25"/>
      <c r="T9" s="107"/>
      <c r="U9" s="137"/>
      <c r="V9" s="136"/>
      <c r="W9" s="25"/>
      <c r="X9" s="107"/>
      <c r="Y9" s="137"/>
      <c r="Z9" s="136"/>
    </row>
    <row r="10" spans="1:29" s="30" customFormat="1" ht="21" customHeight="1">
      <c r="A10" s="380"/>
      <c r="B10" s="381"/>
      <c r="C10" s="13" t="s">
        <v>250</v>
      </c>
      <c r="D10" s="38" t="s">
        <v>486</v>
      </c>
      <c r="E10" s="257">
        <v>170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80"/>
      <c r="B11" s="381"/>
      <c r="C11" s="39" t="s">
        <v>251</v>
      </c>
      <c r="D11" s="38" t="s">
        <v>514</v>
      </c>
      <c r="E11" s="257">
        <v>130</v>
      </c>
      <c r="F11" s="94"/>
      <c r="G11" s="14"/>
      <c r="H11" s="38"/>
      <c r="I11" s="4"/>
      <c r="J11" s="80"/>
      <c r="K11" s="13" t="s">
        <v>473</v>
      </c>
      <c r="L11" s="107"/>
      <c r="M11" s="98"/>
      <c r="N11" s="105"/>
      <c r="O11" s="25"/>
      <c r="P11" s="107"/>
      <c r="Q11" s="98"/>
      <c r="R11" s="105"/>
      <c r="S11" s="25"/>
      <c r="T11" s="107"/>
      <c r="U11" s="98"/>
      <c r="V11" s="105"/>
      <c r="W11" s="97"/>
      <c r="X11" s="148"/>
      <c r="Y11" s="98"/>
      <c r="Z11" s="136"/>
    </row>
    <row r="12" spans="1:29" s="30" customFormat="1" ht="21" customHeight="1">
      <c r="A12" s="380"/>
      <c r="B12" s="381"/>
      <c r="C12" s="13" t="s">
        <v>252</v>
      </c>
      <c r="D12" s="38" t="s">
        <v>333</v>
      </c>
      <c r="E12" s="257">
        <v>270</v>
      </c>
      <c r="F12" s="94"/>
      <c r="G12" s="14"/>
      <c r="H12" s="38"/>
      <c r="I12" s="4"/>
      <c r="J12" s="80"/>
      <c r="K12" s="13" t="s">
        <v>475</v>
      </c>
      <c r="L12" s="107"/>
      <c r="M12" s="98"/>
      <c r="N12" s="105"/>
      <c r="O12" s="25"/>
      <c r="P12" s="107"/>
      <c r="Q12" s="98"/>
      <c r="R12" s="105"/>
      <c r="S12" s="25"/>
      <c r="T12" s="107"/>
      <c r="U12" s="98"/>
      <c r="V12" s="105"/>
      <c r="W12" s="97"/>
      <c r="X12" s="148"/>
      <c r="Y12" s="98"/>
      <c r="Z12" s="136"/>
    </row>
    <row r="13" spans="1:29" s="30" customFormat="1" ht="21" customHeight="1">
      <c r="A13" s="380"/>
      <c r="B13" s="381"/>
      <c r="C13" s="39" t="s">
        <v>253</v>
      </c>
      <c r="D13" s="103" t="s">
        <v>333</v>
      </c>
      <c r="E13" s="257">
        <v>950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380"/>
      <c r="B14" s="381"/>
      <c r="C14" s="13" t="s">
        <v>254</v>
      </c>
      <c r="D14" s="103" t="s">
        <v>331</v>
      </c>
      <c r="E14" s="257">
        <v>330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380"/>
      <c r="B15" s="381"/>
      <c r="C15" s="13" t="s">
        <v>255</v>
      </c>
      <c r="D15" s="103" t="s">
        <v>333</v>
      </c>
      <c r="E15" s="257">
        <v>220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380"/>
      <c r="B16" s="381"/>
      <c r="C16" s="13" t="s">
        <v>256</v>
      </c>
      <c r="D16" s="103" t="s">
        <v>332</v>
      </c>
      <c r="E16" s="257">
        <v>210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380"/>
      <c r="B17" s="381"/>
      <c r="C17" s="13" t="s">
        <v>257</v>
      </c>
      <c r="D17" s="103" t="s">
        <v>331</v>
      </c>
      <c r="E17" s="257">
        <v>680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380"/>
      <c r="B18" s="381"/>
      <c r="C18" s="13"/>
      <c r="D18" s="103"/>
      <c r="E18" s="257"/>
      <c r="F18" s="162"/>
      <c r="G18" s="214"/>
      <c r="H18" s="38"/>
      <c r="I18" s="4"/>
      <c r="J18" s="80"/>
      <c r="K18" s="13"/>
      <c r="L18" s="103"/>
      <c r="M18" s="100"/>
      <c r="N18" s="106"/>
      <c r="O18" s="13"/>
      <c r="P18" s="103"/>
      <c r="Q18" s="100"/>
      <c r="R18" s="106"/>
      <c r="S18" s="13"/>
      <c r="T18" s="103"/>
      <c r="U18" s="100"/>
      <c r="V18" s="106"/>
      <c r="W18" s="99"/>
      <c r="X18" s="147"/>
      <c r="Y18" s="100"/>
      <c r="Z18" s="73"/>
    </row>
    <row r="19" spans="1:26" s="30" customFormat="1" ht="21" customHeight="1">
      <c r="A19" s="380"/>
      <c r="B19" s="381"/>
      <c r="C19" s="13"/>
      <c r="D19" s="103"/>
      <c r="E19" s="257"/>
      <c r="F19" s="162"/>
      <c r="G19" s="214"/>
      <c r="H19" s="38"/>
      <c r="I19" s="4"/>
      <c r="J19" s="80"/>
      <c r="K19" s="13"/>
      <c r="L19" s="103"/>
      <c r="M19" s="100"/>
      <c r="N19" s="106"/>
      <c r="O19" s="13"/>
      <c r="P19" s="103"/>
      <c r="Q19" s="100"/>
      <c r="R19" s="106"/>
      <c r="S19" s="13"/>
      <c r="T19" s="103"/>
      <c r="U19" s="100"/>
      <c r="V19" s="106"/>
      <c r="W19" s="99"/>
      <c r="X19" s="147"/>
      <c r="Y19" s="100"/>
      <c r="Z19" s="73"/>
    </row>
    <row r="20" spans="1:26" s="30" customFormat="1" ht="21" customHeight="1">
      <c r="A20" s="380"/>
      <c r="B20" s="381"/>
      <c r="C20" s="13" t="s">
        <v>449</v>
      </c>
      <c r="D20" s="103"/>
      <c r="E20" s="37"/>
      <c r="F20" s="69"/>
      <c r="G20" s="2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380"/>
      <c r="B21" s="381"/>
      <c r="C21" s="13" t="s">
        <v>361</v>
      </c>
      <c r="D21" s="202" t="s">
        <v>447</v>
      </c>
      <c r="E21" s="37"/>
      <c r="F21" s="78"/>
      <c r="G21" s="14"/>
      <c r="H21" s="38"/>
      <c r="I21" s="4"/>
      <c r="J21" s="80"/>
      <c r="K21" s="99"/>
      <c r="L21" s="147"/>
      <c r="M21" s="100"/>
      <c r="N21" s="106"/>
      <c r="O21" s="99"/>
      <c r="P21" s="147"/>
      <c r="Q21" s="100"/>
      <c r="R21" s="106"/>
      <c r="S21" s="13"/>
      <c r="T21" s="103"/>
      <c r="U21" s="4"/>
      <c r="V21" s="73"/>
      <c r="W21" s="99"/>
      <c r="X21" s="147"/>
      <c r="Y21" s="100"/>
      <c r="Z21" s="73"/>
    </row>
    <row r="22" spans="1:26" s="30" customFormat="1" ht="21" customHeight="1">
      <c r="A22" s="380"/>
      <c r="B22" s="381"/>
      <c r="C22" s="14" t="s">
        <v>470</v>
      </c>
      <c r="D22" s="202"/>
      <c r="E22" s="37"/>
      <c r="F22" s="69"/>
      <c r="G22" s="14"/>
      <c r="H22" s="38"/>
      <c r="I22" s="4"/>
      <c r="J22" s="80"/>
      <c r="K22" s="99"/>
      <c r="L22" s="147"/>
      <c r="M22" s="100"/>
      <c r="N22" s="106"/>
      <c r="O22" s="99"/>
      <c r="P22" s="147"/>
      <c r="Q22" s="100"/>
      <c r="R22" s="106"/>
      <c r="S22" s="13"/>
      <c r="T22" s="103"/>
      <c r="U22" s="4"/>
      <c r="V22" s="73"/>
      <c r="W22" s="99"/>
      <c r="X22" s="147"/>
      <c r="Y22" s="100"/>
      <c r="Z22" s="73"/>
    </row>
    <row r="23" spans="1:26" s="30" customFormat="1" ht="21" customHeight="1">
      <c r="A23" s="380"/>
      <c r="B23" s="381"/>
      <c r="C23" s="14" t="s">
        <v>477</v>
      </c>
      <c r="D23" s="259"/>
      <c r="E23" s="258"/>
      <c r="F23" s="260"/>
      <c r="G23" s="14"/>
      <c r="H23" s="142"/>
      <c r="I23" s="113"/>
      <c r="J23" s="261"/>
      <c r="K23" s="99"/>
      <c r="L23" s="147"/>
      <c r="M23" s="100"/>
      <c r="N23" s="106"/>
      <c r="O23" s="99"/>
      <c r="P23" s="147"/>
      <c r="Q23" s="100"/>
      <c r="R23" s="106"/>
      <c r="S23" s="13"/>
      <c r="T23" s="103"/>
      <c r="U23" s="4"/>
      <c r="V23" s="73"/>
      <c r="W23" s="99"/>
      <c r="X23" s="147"/>
      <c r="Y23" s="100"/>
      <c r="Z23" s="73"/>
    </row>
    <row r="24" spans="1:26" s="30" customFormat="1" ht="21" customHeight="1">
      <c r="A24" s="380"/>
      <c r="B24" s="381"/>
      <c r="C24" s="13" t="s">
        <v>469</v>
      </c>
      <c r="D24" s="14"/>
      <c r="E24" s="255"/>
      <c r="F24" s="162"/>
      <c r="G24" s="214" t="s">
        <v>526</v>
      </c>
      <c r="H24" s="38"/>
      <c r="I24" s="4"/>
      <c r="J24" s="80"/>
      <c r="K24" s="99"/>
      <c r="L24" s="147"/>
      <c r="M24" s="100"/>
      <c r="N24" s="106"/>
      <c r="O24" s="99"/>
      <c r="P24" s="147"/>
      <c r="Q24" s="100"/>
      <c r="R24" s="106"/>
      <c r="S24" s="99"/>
      <c r="T24" s="147"/>
      <c r="U24" s="100"/>
      <c r="V24" s="106"/>
      <c r="W24" s="99"/>
      <c r="X24" s="147"/>
      <c r="Y24" s="100"/>
      <c r="Z24" s="73"/>
    </row>
    <row r="25" spans="1:26" s="30" customFormat="1" ht="21" customHeight="1">
      <c r="A25" s="380"/>
      <c r="B25" s="381"/>
      <c r="C25" s="26" t="s">
        <v>515</v>
      </c>
      <c r="D25" s="203"/>
      <c r="E25" s="206"/>
      <c r="F25" s="169"/>
      <c r="G25" s="44"/>
      <c r="H25" s="139"/>
      <c r="I25" s="17"/>
      <c r="J25" s="264"/>
      <c r="K25" s="262"/>
      <c r="L25" s="263"/>
      <c r="M25" s="251"/>
      <c r="N25" s="252"/>
      <c r="O25" s="262"/>
      <c r="P25" s="263"/>
      <c r="Q25" s="251"/>
      <c r="R25" s="252"/>
      <c r="S25" s="262"/>
      <c r="T25" s="263"/>
      <c r="U25" s="251"/>
      <c r="V25" s="252"/>
      <c r="W25" s="262"/>
      <c r="X25" s="263"/>
      <c r="Y25" s="251"/>
      <c r="Z25" s="74"/>
    </row>
    <row r="26" spans="1:26" ht="21" customHeight="1">
      <c r="A26" s="382"/>
      <c r="B26" s="383"/>
      <c r="C26" s="45"/>
      <c r="D26" s="96"/>
      <c r="E26" s="46"/>
      <c r="F26" s="46"/>
      <c r="G26" s="374" t="s">
        <v>340</v>
      </c>
      <c r="H26" s="369"/>
      <c r="I26" s="46">
        <f>SUM(E6:E24,I6:I24)</f>
        <v>8050</v>
      </c>
      <c r="J26" s="75">
        <f>SUM(F6:F17,J6:J17)</f>
        <v>0</v>
      </c>
      <c r="K26" s="368" t="s">
        <v>340</v>
      </c>
      <c r="L26" s="369"/>
      <c r="M26" s="46">
        <f>SUM(M6:M24)</f>
        <v>180</v>
      </c>
      <c r="N26" s="75">
        <f>SUM(N6)</f>
        <v>0</v>
      </c>
      <c r="O26" s="368" t="s">
        <v>340</v>
      </c>
      <c r="P26" s="369"/>
      <c r="Q26" s="46">
        <f>SUM(Q6:Q24)</f>
        <v>770</v>
      </c>
      <c r="R26" s="75">
        <f>SUM(R6:R7)</f>
        <v>0</v>
      </c>
      <c r="S26" s="368" t="s">
        <v>340</v>
      </c>
      <c r="T26" s="369"/>
      <c r="U26" s="46">
        <f>SUM(U6:U24)</f>
        <v>3160</v>
      </c>
      <c r="V26" s="75">
        <f>SUM(V6:V7)</f>
        <v>0</v>
      </c>
      <c r="W26" s="368" t="s">
        <v>340</v>
      </c>
      <c r="X26" s="369"/>
      <c r="Y26" s="46">
        <f>SUM(Y6:Y24)</f>
        <v>0</v>
      </c>
      <c r="Z26" s="75">
        <f>SUM(Z6:Z24)</f>
        <v>0</v>
      </c>
    </row>
    <row r="27" spans="1:26" ht="21" customHeight="1">
      <c r="A27" s="49"/>
      <c r="B27" s="49"/>
      <c r="C27" s="59" t="str">
        <f>A4&amp;"公表部数　計"</f>
        <v>佐伯市公表部数　計</v>
      </c>
      <c r="D27" s="371">
        <f>SUM(I26,M26,Q26,U26,Y26)</f>
        <v>12160</v>
      </c>
      <c r="E27" s="371"/>
      <c r="F27" s="200" t="s">
        <v>87</v>
      </c>
      <c r="G27" s="31"/>
      <c r="H27" s="31"/>
      <c r="I27" s="200"/>
      <c r="J27" s="200"/>
      <c r="K27" s="31"/>
      <c r="L27" s="31"/>
      <c r="M27" s="200"/>
      <c r="N27" s="200"/>
      <c r="O27" s="31"/>
      <c r="P27" s="31"/>
      <c r="Q27" s="200"/>
      <c r="R27" s="200"/>
      <c r="S27" s="31"/>
      <c r="T27" s="31"/>
      <c r="U27" s="200"/>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c r="AB35" s="20"/>
      <c r="AC35" s="24"/>
    </row>
    <row r="36" spans="1:29" ht="21" customHeight="1">
      <c r="A36" s="91" t="s">
        <v>507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c r="AB36" s="20"/>
      <c r="AC36" s="20"/>
    </row>
  </sheetData>
  <customSheetViews>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2">
    <mergeCell ref="W4:Z4"/>
    <mergeCell ref="O4:R4"/>
    <mergeCell ref="S4:V4"/>
    <mergeCell ref="W2:Y2"/>
    <mergeCell ref="W1:Y1"/>
    <mergeCell ref="L1:O1"/>
    <mergeCell ref="P1:S1"/>
    <mergeCell ref="T1:V1"/>
    <mergeCell ref="L2:O2"/>
    <mergeCell ref="P2:S2"/>
    <mergeCell ref="T2:V2"/>
    <mergeCell ref="A1:E1"/>
    <mergeCell ref="C4:J4"/>
    <mergeCell ref="K4:N4"/>
    <mergeCell ref="A4:B26"/>
    <mergeCell ref="I1:J1"/>
    <mergeCell ref="A2:E2"/>
    <mergeCell ref="I2:J2"/>
    <mergeCell ref="F2:H2"/>
    <mergeCell ref="F1:H1"/>
    <mergeCell ref="C5:D5"/>
    <mergeCell ref="G26:H26"/>
    <mergeCell ref="K26:L26"/>
    <mergeCell ref="S26:T26"/>
    <mergeCell ref="O26:P26"/>
    <mergeCell ref="W26:X26"/>
    <mergeCell ref="D27:E27"/>
    <mergeCell ref="W5:X5"/>
    <mergeCell ref="S5:T5"/>
    <mergeCell ref="O5:P5"/>
    <mergeCell ref="K5:L5"/>
    <mergeCell ref="G5:H5"/>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豊後大野市・竹田市</vt:lpstr>
      <vt:lpstr>佐伯市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2025-10-06T06:48:15Z</cp:lastPrinted>
  <dcterms:created xsi:type="dcterms:W3CDTF">2000-12-04T09:19:10Z</dcterms:created>
  <dcterms:modified xsi:type="dcterms:W3CDTF">2025-11-27T01:09:44Z</dcterms:modified>
</cp:coreProperties>
</file>