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murakami.takahiko\Desktop\平成27年11月部数改訂\2026年04月部数改定資料\"/>
    </mc:Choice>
  </mc:AlternateContent>
  <xr:revisionPtr revIDLastSave="0" documentId="13_ncr:1_{2D0FDD96-02E6-4B79-89DD-C99A75964058}" xr6:coauthVersionLast="47" xr6:coauthVersionMax="47" xr10:uidLastSave="{00000000-0000-0000-0000-000000000000}"/>
  <bookViews>
    <workbookView xWindow="-28920" yWindow="690" windowWidth="29040" windowHeight="16440" tabRatio="697" xr2:uid="{00000000-000D-0000-FFFF-FFFF00000000}"/>
  </bookViews>
  <sheets>
    <sheet name="表紙" sheetId="1" r:id="rId1"/>
    <sheet name="ご案内・注意事項" sheetId="23" r:id="rId2"/>
    <sheet name="折込取扱基準" sheetId="25" r:id="rId3"/>
    <sheet name="大分県集計" sheetId="5" r:id="rId4"/>
    <sheet name="大分市" sheetId="6" r:id="rId5"/>
    <sheet name="別府市" sheetId="7" r:id="rId6"/>
    <sheet name="臼杵市・津久見市・由布市" sheetId="8" r:id="rId7"/>
    <sheet name="佐伯市" sheetId="10" r:id="rId8"/>
    <sheet name="豊後大野市・竹田市" sheetId="9" r:id="rId9"/>
    <sheet name="速見郡・杵築市・国東市・東国東郡" sheetId="11" r:id="rId10"/>
    <sheet name="宇佐市・中津市・豊後高田市" sheetId="12" r:id="rId11"/>
    <sheet name="玖珠郡・日田市" sheetId="13" r:id="rId12"/>
    <sheet name="料金表" sheetId="4" r:id="rId13"/>
  </sheets>
  <definedNames>
    <definedName name="_xlnm.Print_Area" localSheetId="1">ご案内・注意事項!$A$1:$C$21</definedName>
    <definedName name="_xlnm.Print_Area" localSheetId="11">玖珠郡・日田市!$A$1:$Z$36</definedName>
    <definedName name="_xlnm.Print_Area" localSheetId="3">大分県集計!$A$1:$M$26</definedName>
    <definedName name="_xlnm.Print_Area" localSheetId="4">大分市!$A$1:$Z$40</definedName>
    <definedName name="_xlnm.Print_Area" localSheetId="12">料金表!$A$1:$L$19</definedName>
    <definedName name="Z_684D358C_28C4_40BE_A0DA_CF571A586D60_.wvu.PrintArea" localSheetId="1" hidden="1">ご案内・注意事項!$B$4:$O$41</definedName>
    <definedName name="Z_684D358C_28C4_40BE_A0DA_CF571A586D60_.wvu.PrintArea" localSheetId="11" hidden="1">玖珠郡・日田市!$A$1:$Z$36</definedName>
    <definedName name="Z_684D358C_28C4_40BE_A0DA_CF571A586D60_.wvu.PrintArea" localSheetId="2" hidden="1">折込取扱基準!$B$1:$B$32</definedName>
    <definedName name="Z_684D358C_28C4_40BE_A0DA_CF571A586D60_.wvu.PrintArea" localSheetId="3" hidden="1">大分県集計!$A$1:$M$26</definedName>
    <definedName name="Z_684D358C_28C4_40BE_A0DA_CF571A586D60_.wvu.PrintArea" localSheetId="4" hidden="1">大分市!$A$1:$Z$40</definedName>
    <definedName name="Z_684D358C_28C4_40BE_A0DA_CF571A586D60_.wvu.PrintArea" localSheetId="12" hidden="1">料金表!$A$1:$L$19</definedName>
    <definedName name="Z_ABAC0882_926A_4F74_846F_C9A2F6D8D6B5_.wvu.PrintArea" localSheetId="11" hidden="1">玖珠郡・日田市!$A$1:$Z$35</definedName>
    <definedName name="Z_ABAC0882_926A_4F74_846F_C9A2F6D8D6B5_.wvu.PrintArea" localSheetId="3" hidden="1">大分県集計!$A$2:$M$24</definedName>
    <definedName name="Z_ABAC0882_926A_4F74_846F_C9A2F6D8D6B5_.wvu.PrintArea" localSheetId="4" hidden="1">大分市!$A$1:$AA$39</definedName>
  </definedNames>
  <calcPr calcId="191029"/>
  <customWorkbookViews>
    <customWorkbookView name="t-mura - 個人用ビュー" guid="{684D358C-28C4-40BE-A0DA-CF571A586D60}" mergeInterval="0" personalView="1" maximized="1" xWindow="-8" yWindow="-8" windowWidth="1936" windowHeight="1066" tabRatio="697" activeSheetId="15"/>
    <customWorkbookView name="Yoshiyasu_Shimamura - 個人用ﾋﾞｭｰ" guid="{55CA6E80-D0BB-11D6-85CF-00022D49711A}" mergeInterval="0" personalView="1" maximized="1" windowWidth="1020" windowHeight="635" activeSheetId="6" showComments="commNone"/>
    <customWorkbookView name="  - 個人用ビュー" guid="{18DDD12D-325D-4D2B-B8A9-D5D2BC90A9DF}" mergeInterval="0" personalView="1" maximized="1" windowWidth="1020" windowHeight="597" activeSheetId="6"/>
    <customWorkbookView name="村上　貴彦 - 個人用ビュー" guid="{D7BDEA0A-763C-40BA-9550-F192CA200234}" mergeInterval="0" personalView="1" maximized="1" windowWidth="1020" windowHeight="635" activeSheetId="5"/>
    <customWorkbookView name="折込広告センター株式会社 村上　貴彦 - 個人用ビュー" guid="{ABAC0882-926A-4F74-846F-C9A2F6D8D6B5}" mergeInterval="0" personalView="1" maximized="1" windowWidth="1020" windowHeight="607"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6" l="1"/>
  <c r="Y37" i="6"/>
  <c r="J30" i="13"/>
  <c r="J10" i="11"/>
  <c r="V26" i="10"/>
  <c r="R26" i="10"/>
  <c r="N26" i="10"/>
  <c r="J26" i="10"/>
  <c r="N28" i="7"/>
  <c r="R28" i="7"/>
  <c r="J28" i="7"/>
  <c r="Z37" i="6"/>
  <c r="N38" i="6" l="1"/>
  <c r="I28" i="7" l="1"/>
  <c r="Z28" i="7" l="1"/>
  <c r="Y28" i="7"/>
  <c r="V28" i="7"/>
  <c r="U28" i="7"/>
  <c r="Q28" i="7"/>
  <c r="M28" i="7"/>
  <c r="Z38" i="6"/>
  <c r="I27" i="7"/>
  <c r="J27" i="7"/>
  <c r="M27" i="7"/>
  <c r="N27" i="7"/>
  <c r="Q27" i="7"/>
  <c r="R27" i="7"/>
  <c r="U27" i="7"/>
  <c r="V27" i="7"/>
  <c r="Y27" i="7"/>
  <c r="Z27" i="7"/>
  <c r="C29" i="7"/>
  <c r="V29" i="7"/>
  <c r="Z29" i="7"/>
  <c r="Y38" i="6"/>
  <c r="M38" i="6"/>
  <c r="W29" i="7" l="1"/>
  <c r="D29" i="7"/>
  <c r="K6" i="5"/>
  <c r="J6" i="5"/>
  <c r="M10" i="11" l="1"/>
  <c r="N10" i="11"/>
  <c r="Q10" i="11"/>
  <c r="R10" i="11"/>
  <c r="U10" i="11"/>
  <c r="V10" i="11"/>
  <c r="Y10" i="11"/>
  <c r="Z10" i="11"/>
  <c r="V11" i="11"/>
  <c r="Z11" i="11"/>
  <c r="J18" i="11"/>
  <c r="M18" i="11"/>
  <c r="N18" i="11"/>
  <c r="Q18" i="11"/>
  <c r="R18" i="11"/>
  <c r="U18" i="11"/>
  <c r="V18" i="11"/>
  <c r="Y18" i="11"/>
  <c r="Z18" i="11"/>
  <c r="V19" i="11"/>
  <c r="Z19" i="11"/>
  <c r="J27" i="11"/>
  <c r="M27" i="11"/>
  <c r="N27" i="11"/>
  <c r="Q27" i="11"/>
  <c r="R27" i="11"/>
  <c r="U27" i="11"/>
  <c r="V27" i="11"/>
  <c r="Y27" i="11"/>
  <c r="Z27" i="11"/>
  <c r="V28" i="11"/>
  <c r="Z28" i="11"/>
  <c r="J32" i="11"/>
  <c r="M32" i="11"/>
  <c r="N32" i="11"/>
  <c r="Q32" i="11"/>
  <c r="R32" i="11"/>
  <c r="U32" i="11"/>
  <c r="V32" i="11"/>
  <c r="Y32" i="11"/>
  <c r="Z32" i="11"/>
  <c r="V33" i="11"/>
  <c r="Z33" i="11"/>
  <c r="W33" i="11" l="1"/>
  <c r="W28" i="11"/>
  <c r="W19" i="11"/>
  <c r="W11" i="11"/>
  <c r="N36" i="6" l="1"/>
  <c r="K36" i="6" s="1"/>
  <c r="N35" i="6"/>
  <c r="K35" i="6" s="1"/>
  <c r="N34" i="6"/>
  <c r="M37" i="6"/>
  <c r="K33" i="6" l="1"/>
  <c r="K34" i="6"/>
  <c r="Z17" i="13"/>
  <c r="Z14" i="12"/>
  <c r="Z33" i="8" l="1"/>
  <c r="Z22" i="8"/>
  <c r="Z15" i="8"/>
  <c r="Z29" i="9"/>
  <c r="Z19" i="9"/>
  <c r="Z27" i="10"/>
  <c r="Z33" i="12"/>
  <c r="Z24" i="12"/>
  <c r="Z31" i="13"/>
  <c r="V38" i="6"/>
  <c r="U38" i="6"/>
  <c r="R38" i="6"/>
  <c r="Q38" i="6"/>
  <c r="J7" i="5"/>
  <c r="Z28" i="9"/>
  <c r="Y28" i="9"/>
  <c r="V28" i="9"/>
  <c r="U28" i="9"/>
  <c r="R28" i="9"/>
  <c r="Q28" i="9"/>
  <c r="N28" i="9"/>
  <c r="M28" i="9"/>
  <c r="J28" i="9"/>
  <c r="I28" i="9"/>
  <c r="Z18" i="9"/>
  <c r="Y18" i="9"/>
  <c r="V18" i="9"/>
  <c r="U18" i="9"/>
  <c r="R18" i="9"/>
  <c r="Q18" i="9"/>
  <c r="N18" i="9"/>
  <c r="M18" i="9"/>
  <c r="J18" i="9"/>
  <c r="I18" i="9"/>
  <c r="Z26" i="10"/>
  <c r="Y26" i="10"/>
  <c r="U26" i="10"/>
  <c r="Q26" i="10"/>
  <c r="M26" i="10"/>
  <c r="I26" i="10"/>
  <c r="V32" i="12"/>
  <c r="Z32" i="12"/>
  <c r="I23" i="12"/>
  <c r="M23" i="12"/>
  <c r="Q23" i="12"/>
  <c r="U23" i="12"/>
  <c r="Y23" i="12"/>
  <c r="Z23" i="12"/>
  <c r="V23" i="12"/>
  <c r="R23" i="12"/>
  <c r="N23" i="12"/>
  <c r="J23" i="12"/>
  <c r="J13" i="12"/>
  <c r="R13" i="12"/>
  <c r="N13" i="12"/>
  <c r="Y13" i="12"/>
  <c r="U13" i="12"/>
  <c r="Q13" i="12"/>
  <c r="M13" i="12"/>
  <c r="I13" i="12"/>
  <c r="Z30" i="13"/>
  <c r="Y30" i="13"/>
  <c r="V30" i="13"/>
  <c r="U30" i="13"/>
  <c r="R30" i="13"/>
  <c r="Q30" i="13"/>
  <c r="N30" i="13"/>
  <c r="M30" i="13"/>
  <c r="I30" i="13"/>
  <c r="I16" i="13"/>
  <c r="J16" i="13"/>
  <c r="M16" i="13"/>
  <c r="N16" i="13"/>
  <c r="Q16" i="13"/>
  <c r="R16" i="13"/>
  <c r="U16" i="13"/>
  <c r="V16" i="13"/>
  <c r="Y16" i="13"/>
  <c r="Z16" i="13"/>
  <c r="D27" i="10" l="1"/>
  <c r="D17" i="13"/>
  <c r="D29" i="9"/>
  <c r="D31" i="13"/>
  <c r="D24" i="12"/>
  <c r="D19" i="9"/>
  <c r="W29" i="9"/>
  <c r="W17" i="13"/>
  <c r="W24" i="12"/>
  <c r="W27" i="10"/>
  <c r="W19" i="9"/>
  <c r="I2" i="7"/>
  <c r="V31" i="13" l="1"/>
  <c r="C31" i="13"/>
  <c r="L22" i="5"/>
  <c r="K22" i="5"/>
  <c r="J22" i="5"/>
  <c r="H22" i="5"/>
  <c r="G22" i="5"/>
  <c r="F22" i="5"/>
  <c r="V17" i="13"/>
  <c r="C17" i="13"/>
  <c r="M21" i="5"/>
  <c r="L21" i="5"/>
  <c r="K21" i="5"/>
  <c r="J21" i="5"/>
  <c r="I21" i="5"/>
  <c r="H21" i="5"/>
  <c r="G21" i="5"/>
  <c r="F21" i="5"/>
  <c r="E21" i="5"/>
  <c r="D21" i="5"/>
  <c r="V33" i="12"/>
  <c r="C33" i="12"/>
  <c r="Y32" i="12"/>
  <c r="K20" i="5"/>
  <c r="U32" i="12"/>
  <c r="J20" i="5" s="1"/>
  <c r="R32" i="12"/>
  <c r="I20" i="5" s="1"/>
  <c r="Q32" i="12"/>
  <c r="N32" i="12"/>
  <c r="G20" i="5" s="1"/>
  <c r="M32" i="12"/>
  <c r="F20" i="5" s="1"/>
  <c r="J32" i="12"/>
  <c r="I32" i="12"/>
  <c r="V24" i="12"/>
  <c r="C24" i="12"/>
  <c r="K19" i="5"/>
  <c r="J19" i="5"/>
  <c r="I19" i="5"/>
  <c r="H19" i="5"/>
  <c r="G19" i="5"/>
  <c r="F19" i="5"/>
  <c r="E19" i="5"/>
  <c r="V14" i="12"/>
  <c r="C14" i="12"/>
  <c r="Z13" i="12"/>
  <c r="M18" i="5" s="1"/>
  <c r="L18" i="5"/>
  <c r="V13" i="12"/>
  <c r="J18" i="5"/>
  <c r="I18" i="5"/>
  <c r="H18" i="5"/>
  <c r="G18" i="5"/>
  <c r="F18" i="5"/>
  <c r="E18" i="5"/>
  <c r="C33" i="11"/>
  <c r="M17" i="5"/>
  <c r="L17" i="5"/>
  <c r="K17" i="5"/>
  <c r="I17" i="5"/>
  <c r="H17" i="5"/>
  <c r="G17" i="5"/>
  <c r="F17" i="5"/>
  <c r="I32" i="11"/>
  <c r="C28" i="11"/>
  <c r="M16" i="5"/>
  <c r="L16" i="5"/>
  <c r="K16" i="5"/>
  <c r="J16" i="5"/>
  <c r="I16" i="5"/>
  <c r="H16" i="5"/>
  <c r="F16" i="5"/>
  <c r="I27" i="11"/>
  <c r="C19" i="11"/>
  <c r="M15" i="5"/>
  <c r="L15" i="5"/>
  <c r="K15" i="5"/>
  <c r="J15" i="5"/>
  <c r="I15" i="5"/>
  <c r="H15" i="5"/>
  <c r="G15" i="5"/>
  <c r="F15" i="5"/>
  <c r="I18" i="11"/>
  <c r="C11" i="11"/>
  <c r="M14" i="5"/>
  <c r="L14" i="5"/>
  <c r="J14" i="5"/>
  <c r="I14" i="5"/>
  <c r="G14" i="5"/>
  <c r="F14" i="5"/>
  <c r="I10" i="11"/>
  <c r="V27" i="10"/>
  <c r="C27" i="10"/>
  <c r="M11" i="5"/>
  <c r="L11" i="5"/>
  <c r="J11" i="5"/>
  <c r="I11" i="5"/>
  <c r="G11" i="5"/>
  <c r="F11" i="5"/>
  <c r="V29" i="9"/>
  <c r="C29" i="9"/>
  <c r="M13" i="5"/>
  <c r="L13" i="5"/>
  <c r="K13" i="5"/>
  <c r="I13" i="5"/>
  <c r="H13" i="5"/>
  <c r="G13" i="5"/>
  <c r="F13" i="5"/>
  <c r="V19" i="9"/>
  <c r="C19" i="9"/>
  <c r="M12" i="5"/>
  <c r="L12" i="5"/>
  <c r="I12" i="5"/>
  <c r="H12" i="5"/>
  <c r="G12" i="5"/>
  <c r="F12" i="5"/>
  <c r="E12" i="5"/>
  <c r="V33" i="8"/>
  <c r="C33" i="8"/>
  <c r="Z32" i="8"/>
  <c r="M10" i="5" s="1"/>
  <c r="Y32" i="8"/>
  <c r="L10" i="5" s="1"/>
  <c r="V32" i="8"/>
  <c r="K10" i="5" s="1"/>
  <c r="U32" i="8"/>
  <c r="J10" i="5" s="1"/>
  <c r="R32" i="8"/>
  <c r="I10" i="5" s="1"/>
  <c r="Q32" i="8"/>
  <c r="H10" i="5" s="1"/>
  <c r="N32" i="8"/>
  <c r="G10" i="5" s="1"/>
  <c r="M32" i="8"/>
  <c r="F10" i="5" s="1"/>
  <c r="J32" i="8"/>
  <c r="I32" i="8"/>
  <c r="V22" i="8"/>
  <c r="C22" i="8"/>
  <c r="Z21" i="8"/>
  <c r="M9" i="5" s="1"/>
  <c r="Y21" i="8"/>
  <c r="L9" i="5" s="1"/>
  <c r="V21" i="8"/>
  <c r="K9" i="5" s="1"/>
  <c r="U21" i="8"/>
  <c r="J9" i="5" s="1"/>
  <c r="R21" i="8"/>
  <c r="I9" i="5" s="1"/>
  <c r="Q21" i="8"/>
  <c r="H9" i="5" s="1"/>
  <c r="N21" i="8"/>
  <c r="G9" i="5" s="1"/>
  <c r="M21" i="8"/>
  <c r="F9" i="5" s="1"/>
  <c r="J21" i="8"/>
  <c r="I21" i="8"/>
  <c r="V15" i="8"/>
  <c r="C15" i="8"/>
  <c r="Z14" i="8"/>
  <c r="M8" i="5" s="1"/>
  <c r="Y14" i="8"/>
  <c r="L8" i="5" s="1"/>
  <c r="V14" i="8"/>
  <c r="K8" i="5" s="1"/>
  <c r="U14" i="8"/>
  <c r="J8" i="5" s="1"/>
  <c r="R14" i="8"/>
  <c r="I8" i="5" s="1"/>
  <c r="Q14" i="8"/>
  <c r="H8" i="5" s="1"/>
  <c r="N14" i="8"/>
  <c r="M14" i="8"/>
  <c r="F8" i="5" s="1"/>
  <c r="J14" i="8"/>
  <c r="I14" i="8"/>
  <c r="M7" i="5"/>
  <c r="L7" i="5"/>
  <c r="K7" i="5"/>
  <c r="I7" i="5"/>
  <c r="H7" i="5"/>
  <c r="G7" i="5"/>
  <c r="F7" i="5"/>
  <c r="V37" i="6"/>
  <c r="I6" i="5" s="1"/>
  <c r="U37" i="6"/>
  <c r="H6" i="5" s="1"/>
  <c r="R37" i="6"/>
  <c r="Q37" i="6"/>
  <c r="F6" i="5" s="1"/>
  <c r="D6" i="5"/>
  <c r="I22" i="5"/>
  <c r="M20" i="5"/>
  <c r="G6" i="5" l="1"/>
  <c r="G37" i="6"/>
  <c r="I2" i="6" s="1"/>
  <c r="B21" i="5"/>
  <c r="B6" i="5"/>
  <c r="C21" i="5"/>
  <c r="W33" i="12"/>
  <c r="H20" i="5"/>
  <c r="D33" i="12"/>
  <c r="E22" i="5"/>
  <c r="W31" i="13"/>
  <c r="E7" i="5"/>
  <c r="C7" i="5" s="1"/>
  <c r="E8" i="5"/>
  <c r="W15" i="8"/>
  <c r="E9" i="5"/>
  <c r="C9" i="5" s="1"/>
  <c r="W22" i="8"/>
  <c r="E10" i="5"/>
  <c r="C10" i="5" s="1"/>
  <c r="W33" i="8"/>
  <c r="E13" i="5"/>
  <c r="C13" i="5" s="1"/>
  <c r="E11" i="5"/>
  <c r="I2" i="10"/>
  <c r="E14" i="5"/>
  <c r="E15" i="5"/>
  <c r="C15" i="5" s="1"/>
  <c r="E16" i="5"/>
  <c r="E20" i="5"/>
  <c r="C20" i="5" s="1"/>
  <c r="D7" i="5"/>
  <c r="B7" i="5" s="1"/>
  <c r="D9" i="5"/>
  <c r="B9" i="5" s="1"/>
  <c r="D22" i="8"/>
  <c r="D10" i="5"/>
  <c r="B10" i="5" s="1"/>
  <c r="D33" i="8"/>
  <c r="D12" i="5"/>
  <c r="D13" i="5"/>
  <c r="D14" i="5"/>
  <c r="D11" i="11"/>
  <c r="D15" i="5"/>
  <c r="B15" i="5" s="1"/>
  <c r="D19" i="11"/>
  <c r="D16" i="5"/>
  <c r="B16" i="5" s="1"/>
  <c r="D28" i="11"/>
  <c r="D17" i="5"/>
  <c r="D33" i="11"/>
  <c r="D18" i="5"/>
  <c r="B18" i="5" s="1"/>
  <c r="D14" i="12"/>
  <c r="D19" i="5"/>
  <c r="D20" i="5"/>
  <c r="D22" i="5"/>
  <c r="B22" i="5" s="1"/>
  <c r="M22" i="5"/>
  <c r="D11" i="5"/>
  <c r="D8" i="5"/>
  <c r="B8" i="5" s="1"/>
  <c r="D15" i="8"/>
  <c r="K18" i="5"/>
  <c r="C18" i="5" s="1"/>
  <c r="W14" i="12"/>
  <c r="E17" i="5"/>
  <c r="C17" i="5" s="1"/>
  <c r="E6" i="5"/>
  <c r="G16" i="5"/>
  <c r="G8" i="5"/>
  <c r="F24" i="5"/>
  <c r="H11" i="5"/>
  <c r="I24" i="5"/>
  <c r="H14" i="5"/>
  <c r="K11" i="5"/>
  <c r="K12" i="5"/>
  <c r="C12" i="5" s="1"/>
  <c r="J12" i="5"/>
  <c r="J13" i="5"/>
  <c r="J17" i="5"/>
  <c r="K14" i="5"/>
  <c r="L20" i="5"/>
  <c r="M19" i="5"/>
  <c r="C19" i="5" s="1"/>
  <c r="L19" i="5"/>
  <c r="C6" i="5" l="1"/>
  <c r="B14" i="5"/>
  <c r="C16" i="5"/>
  <c r="B13" i="5"/>
  <c r="C22" i="5"/>
  <c r="B11" i="5"/>
  <c r="B17" i="5"/>
  <c r="B12" i="5"/>
  <c r="C14" i="5"/>
  <c r="C8" i="5"/>
  <c r="B20" i="5"/>
  <c r="C11" i="5"/>
  <c r="B19" i="5"/>
  <c r="I2" i="13"/>
  <c r="I2" i="12"/>
  <c r="I2" i="9"/>
  <c r="E24" i="5"/>
  <c r="D24" i="5"/>
  <c r="I2" i="8"/>
  <c r="I2" i="11"/>
  <c r="H24" i="5"/>
  <c r="G24" i="5"/>
  <c r="K24" i="5"/>
  <c r="J24" i="5"/>
  <c r="M24" i="5"/>
  <c r="L24" i="5"/>
  <c r="F2" i="9" l="1"/>
  <c r="F2" i="7"/>
  <c r="F2" i="12"/>
  <c r="F2" i="10"/>
  <c r="F2" i="6"/>
  <c r="F2" i="8"/>
  <c r="F2" i="13"/>
  <c r="F2" i="11"/>
  <c r="B24" i="5"/>
  <c r="C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N38" authorId="0" shapeId="0" xr:uid="{00000000-0006-0000-0600-000001000000}">
      <text>
        <r>
          <rPr>
            <sz val="9"/>
            <color indexed="81"/>
            <rFont val="ＭＳ Ｐゴシック"/>
            <family val="3"/>
            <charset val="128"/>
          </rPr>
          <t xml:space="preserve">旧佐賀関町・旧野津原町除く
</t>
        </r>
      </text>
    </comment>
    <comment ref="Z38" authorId="0" shapeId="0" xr:uid="{00000000-0006-0000-0600-000002000000}">
      <text>
        <r>
          <rPr>
            <sz val="9"/>
            <color indexed="81"/>
            <rFont val="ＭＳ Ｐゴシック"/>
            <family val="3"/>
            <charset val="128"/>
          </rPr>
          <t xml:space="preserve">旧野津原町除く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t-mura</author>
  </authors>
  <commentList>
    <comment ref="J28" authorId="0" shapeId="0" xr:uid="{00000000-0006-0000-0700-000001000000}">
      <text>
        <r>
          <rPr>
            <b/>
            <sz val="9"/>
            <color indexed="81"/>
            <rFont val="ＭＳ Ｐゴシック"/>
            <family val="3"/>
            <charset val="128"/>
          </rPr>
          <t>東山・天間を除く</t>
        </r>
      </text>
    </comment>
  </commentList>
</comments>
</file>

<file path=xl/sharedStrings.xml><?xml version="1.0" encoding="utf-8"?>
<sst xmlns="http://schemas.openxmlformats.org/spreadsheetml/2006/main" count="1211" uniqueCount="607">
  <si>
    <t>サイズ</t>
  </si>
  <si>
    <t>南大分</t>
  </si>
  <si>
    <t>賀来</t>
  </si>
  <si>
    <t>古国府</t>
  </si>
  <si>
    <t>羽屋</t>
  </si>
  <si>
    <t>明野</t>
  </si>
  <si>
    <t>明治</t>
  </si>
  <si>
    <t>鶴崎</t>
  </si>
  <si>
    <t>大分西部</t>
  </si>
  <si>
    <t>大分東部</t>
  </si>
  <si>
    <t>大分中央</t>
  </si>
  <si>
    <t>舞鶴</t>
  </si>
  <si>
    <t>臼杵</t>
  </si>
  <si>
    <t>津久見</t>
  </si>
  <si>
    <t>野津原</t>
  </si>
  <si>
    <t>折込指定日</t>
  </si>
  <si>
    <t>折込総数</t>
  </si>
  <si>
    <t>ページ折込数</t>
  </si>
  <si>
    <t>広告主名（チラシ表記の名称)</t>
  </si>
  <si>
    <t>タイトル等（詳しく記入)</t>
  </si>
  <si>
    <t>請求先名</t>
  </si>
  <si>
    <t>印刷会社名</t>
  </si>
  <si>
    <t>持込日</t>
  </si>
  <si>
    <t>寒田</t>
  </si>
  <si>
    <t>合計</t>
  </si>
  <si>
    <t>明野東部</t>
  </si>
  <si>
    <t>大在</t>
  </si>
  <si>
    <t>坂ノ市</t>
  </si>
  <si>
    <t>宗方</t>
  </si>
  <si>
    <t>光吉</t>
  </si>
  <si>
    <t>稙田西</t>
  </si>
  <si>
    <t>海崎</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</si>
  <si>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</si>
  <si>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</si>
  <si>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</si>
  <si>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</si>
  <si>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</si>
  <si>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</si>
  <si>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</si>
  <si>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</si>
  <si>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</si>
  <si>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</si>
  <si>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</si>
  <si>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</si>
  <si>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</si>
  <si>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</si>
  <si>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</si>
  <si>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</si>
  <si>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</si>
  <si>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</si>
  <si>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</si>
  <si>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</si>
  <si>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</si>
  <si>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</si>
  <si>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</si>
  <si>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</si>
  <si>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</si>
  <si>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</si>
  <si>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</si>
  <si>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</si>
  <si>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</si>
  <si>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</si>
  <si>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</si>
  <si>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</si>
  <si>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</si>
  <si>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</si>
  <si>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</si>
  <si>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</si>
  <si>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</si>
  <si>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</si>
  <si>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</si>
  <si>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</si>
  <si>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</si>
  <si>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</si>
  <si>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</si>
  <si>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</si>
  <si>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</si>
  <si>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</si>
  <si>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</si>
  <si>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</si>
  <si>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</si>
  <si>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</si>
  <si>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</si>
  <si>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</si>
  <si>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</si>
  <si>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</si>
  <si>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</si>
  <si>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</si>
  <si>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</si>
  <si>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</si>
  <si>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</si>
  <si>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</si>
  <si>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</si>
  <si>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</si>
  <si>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</si>
  <si>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</si>
  <si>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</si>
  <si>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</si>
  <si>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</si>
  <si>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</si>
  <si>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日出東部</t>
    <rPh sb="0" eb="2">
      <t>ヒジ</t>
    </rPh>
    <rPh sb="2" eb="4">
      <t>トウブ</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</si>
  <si>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</si>
  <si>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</si>
  <si>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</si>
  <si>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</si>
  <si>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</si>
  <si>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</si>
  <si>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</si>
  <si>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</si>
  <si>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</si>
  <si>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</si>
  <si>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</si>
  <si>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</si>
  <si>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</si>
  <si>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 xml:space="preserve">鉄輪      </t>
  </si>
  <si>
    <t>宇佐中央長洲</t>
    <rPh sb="0" eb="2">
      <t>ウサ</t>
    </rPh>
    <rPh sb="2" eb="4">
      <t>チュウオウ</t>
    </rPh>
    <rPh sb="4" eb="6">
      <t>ナガス</t>
    </rPh>
    <phoneticPr fontId="3"/>
  </si>
  <si>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</si>
  <si>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</si>
  <si>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</si>
  <si>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</si>
  <si>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由布市</t>
    <rPh sb="0" eb="3">
      <t>ユフシ</t>
    </rPh>
    <phoneticPr fontId="6"/>
  </si>
  <si>
    <t>国東市</t>
    <rPh sb="0" eb="2">
      <t>クニサキ</t>
    </rPh>
    <rPh sb="2" eb="3">
      <t>シ</t>
    </rPh>
    <phoneticPr fontId="6"/>
  </si>
  <si>
    <t>天間</t>
    <rPh sb="0" eb="2">
      <t>アママ</t>
    </rPh>
    <phoneticPr fontId="2"/>
  </si>
  <si>
    <t>和間</t>
    <rPh sb="0" eb="1">
      <t>ワ</t>
    </rPh>
    <rPh sb="1" eb="2">
      <t>マ</t>
    </rPh>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</si>
  <si>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</si>
  <si>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</si>
  <si>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別府石垣</t>
    <rPh sb="0" eb="2">
      <t>ベップ</t>
    </rPh>
    <rPh sb="2" eb="4">
      <t>イシガキ</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</si>
  <si>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</si>
  <si>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</si>
  <si>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</si>
  <si>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</si>
  <si>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</si>
  <si>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</si>
  <si>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</si>
  <si>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中島</t>
    <rPh sb="0" eb="2">
      <t>ナカシマ</t>
    </rPh>
    <phoneticPr fontId="3"/>
  </si>
  <si>
    <t>宮崎･敷戸</t>
    <rPh sb="0" eb="2">
      <t>ミヤザキ</t>
    </rPh>
    <phoneticPr fontId="2"/>
  </si>
  <si>
    <t>三重</t>
    <phoneticPr fontId="2"/>
  </si>
  <si>
    <t>北馬城高野</t>
    <rPh sb="3" eb="5">
      <t>タカノ</t>
    </rPh>
    <phoneticPr fontId="2"/>
  </si>
  <si>
    <t>佐伯南部</t>
    <rPh sb="2" eb="4">
      <t>ナンブ</t>
    </rPh>
    <phoneticPr fontId="2"/>
  </si>
  <si>
    <t>明野</t>
    <phoneticPr fontId="2"/>
  </si>
  <si>
    <t>松岡･判田</t>
    <rPh sb="0" eb="2">
      <t>マツオカ</t>
    </rPh>
    <rPh sb="3" eb="5">
      <t>ハンダ</t>
    </rPh>
    <phoneticPr fontId="2"/>
  </si>
  <si>
    <t>荏隈</t>
    <rPh sb="0" eb="2">
      <t>エノクマ</t>
    </rPh>
    <phoneticPr fontId="3"/>
  </si>
  <si>
    <t>大分駅南</t>
    <rPh sb="0" eb="2">
      <t>オオイタ</t>
    </rPh>
    <rPh sb="2" eb="3">
      <t>エキ</t>
    </rPh>
    <rPh sb="3" eb="4">
      <t>ナン</t>
    </rPh>
    <phoneticPr fontId="2"/>
  </si>
  <si>
    <t>高城</t>
    <rPh sb="0" eb="2">
      <t>タカジョウ</t>
    </rPh>
    <phoneticPr fontId="2"/>
  </si>
  <si>
    <t>金池</t>
    <rPh sb="0" eb="2">
      <t>カナイケ</t>
    </rPh>
    <phoneticPr fontId="3"/>
  </si>
  <si>
    <t>長洲</t>
    <rPh sb="0" eb="2">
      <t>ナガス</t>
    </rPh>
    <phoneticPr fontId="2"/>
  </si>
  <si>
    <t>四日市</t>
    <rPh sb="0" eb="3">
      <t>ヨッカイチ</t>
    </rPh>
    <phoneticPr fontId="2"/>
  </si>
  <si>
    <t>別府北部</t>
    <rPh sb="0" eb="2">
      <t>ベップ</t>
    </rPh>
    <rPh sb="2" eb="4">
      <t>ホクブ</t>
    </rPh>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</si>
  <si>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</si>
  <si>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</si>
  <si>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</si>
  <si>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</si>
  <si>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</si>
  <si>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</si>
  <si>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</si>
  <si>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</si>
  <si>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</si>
  <si>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</si>
  <si>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</si>
  <si>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</si>
  <si>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</si>
  <si>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</si>
  <si>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</si>
  <si>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</si>
  <si>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</si>
  <si>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</si>
  <si>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</si>
  <si>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</si>
  <si>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</si>
  <si>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合計</t>
    <phoneticPr fontId="6"/>
  </si>
  <si>
    <t>佐賀関中央</t>
    <rPh sb="3" eb="5">
      <t>チュウオウ</t>
    </rPh>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</si>
  <si>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</si>
  <si>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</si>
  <si>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</si>
  <si>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</si>
  <si>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</si>
  <si>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</si>
  <si>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</si>
  <si>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</si>
  <si>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</si>
  <si>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</si>
  <si>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</si>
  <si>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</si>
  <si>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</si>
  <si>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</si>
  <si>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</si>
  <si>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</si>
  <si>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</si>
  <si>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</si>
  <si>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</si>
  <si>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</si>
  <si>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</si>
  <si>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</si>
  <si>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</si>
  <si>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</si>
  <si>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</si>
  <si>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</si>
  <si>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</si>
  <si>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</si>
  <si>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</si>
  <si>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</si>
  <si>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</si>
  <si>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</si>
  <si>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</si>
  <si>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</si>
  <si>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</si>
  <si>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</si>
  <si>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</si>
  <si>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</si>
  <si>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</si>
  <si>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</si>
  <si>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</si>
  <si>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</si>
  <si>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</si>
  <si>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</si>
  <si>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</si>
  <si>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</si>
  <si>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</si>
  <si>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</si>
  <si>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</si>
  <si>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</si>
  <si>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</si>
  <si>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</si>
  <si>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</si>
  <si>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</si>
  <si>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</si>
  <si>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</si>
  <si>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</si>
  <si>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</si>
  <si>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</si>
  <si>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</si>
  <si>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</si>
  <si>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</si>
  <si>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</si>
  <si>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</si>
  <si>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</si>
  <si>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湯の平</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</si>
  <si>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</si>
  <si>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</si>
  <si>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</si>
  <si>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</si>
  <si>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</si>
  <si>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</si>
  <si>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</si>
  <si>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</si>
  <si>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</si>
  <si>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</si>
  <si>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</si>
  <si>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</si>
  <si>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</si>
  <si>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</si>
  <si>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</si>
  <si>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</si>
  <si>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</si>
  <si>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</si>
  <si>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</si>
  <si>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</si>
  <si>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</si>
  <si>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日出</t>
    <phoneticPr fontId="2"/>
  </si>
  <si>
    <t>杵築･守江</t>
    <rPh sb="0" eb="2">
      <t>キツキ</t>
    </rPh>
    <phoneticPr fontId="3"/>
  </si>
  <si>
    <t>杵築</t>
    <phoneticPr fontId="2"/>
  </si>
  <si>
    <t>杵築西部</t>
    <phoneticPr fontId="2"/>
  </si>
  <si>
    <t>立石</t>
    <phoneticPr fontId="2"/>
  </si>
  <si>
    <t>中山香</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</si>
  <si>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</si>
  <si>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</si>
  <si>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</si>
  <si>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</si>
  <si>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</si>
  <si>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</si>
  <si>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</si>
  <si>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</si>
  <si>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</si>
  <si>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</si>
  <si>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</si>
  <si>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</si>
  <si>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</si>
  <si>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</si>
  <si>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</si>
  <si>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</si>
  <si>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</si>
  <si>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</si>
  <si>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</si>
  <si>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</si>
  <si>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</si>
  <si>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</si>
  <si>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</si>
  <si>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</si>
  <si>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</si>
  <si>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</si>
  <si>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</si>
  <si>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</si>
  <si>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</si>
  <si>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</si>
  <si>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</si>
  <si>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</si>
  <si>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</si>
  <si>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</si>
  <si>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</si>
  <si>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</si>
  <si>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</si>
  <si>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</si>
  <si>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</si>
  <si>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</si>
  <si>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</si>
  <si>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</si>
  <si>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</si>
  <si>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</si>
  <si>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</si>
  <si>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</si>
  <si>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海辺･下ノ江</t>
    <rPh sb="3" eb="4">
      <t>シタ</t>
    </rPh>
    <rPh sb="5" eb="6">
      <t>エ</t>
    </rPh>
    <phoneticPr fontId="3"/>
  </si>
  <si>
    <t>上人・亀川</t>
    <rPh sb="3" eb="5">
      <t>カメガワ</t>
    </rPh>
    <phoneticPr fontId="2"/>
  </si>
  <si>
    <t>津久見中央</t>
    <rPh sb="0" eb="3">
      <t>ツクミ</t>
    </rPh>
    <rPh sb="3" eb="5">
      <t>チュウオウ</t>
    </rPh>
    <phoneticPr fontId="2"/>
  </si>
  <si>
    <t>AMYNE</t>
    <phoneticPr fontId="2"/>
  </si>
  <si>
    <t>Y</t>
    <phoneticPr fontId="2"/>
  </si>
  <si>
    <t>S</t>
    <phoneticPr fontId="2"/>
  </si>
  <si>
    <t>E</t>
    <phoneticPr fontId="2"/>
  </si>
  <si>
    <t>NE</t>
    <phoneticPr fontId="2"/>
  </si>
  <si>
    <t>AMYNE</t>
    <phoneticPr fontId="2"/>
  </si>
  <si>
    <t>E</t>
    <phoneticPr fontId="2"/>
  </si>
  <si>
    <t>S</t>
    <phoneticPr fontId="2"/>
  </si>
  <si>
    <t>SE</t>
    <phoneticPr fontId="2"/>
  </si>
  <si>
    <t>N</t>
    <phoneticPr fontId="2"/>
  </si>
  <si>
    <t>MSE</t>
    <phoneticPr fontId="2"/>
  </si>
  <si>
    <t>AMNE</t>
    <phoneticPr fontId="2"/>
  </si>
  <si>
    <t>MNS</t>
    <phoneticPr fontId="2"/>
  </si>
  <si>
    <t>AMNSE</t>
    <phoneticPr fontId="2"/>
  </si>
  <si>
    <t>AMSE</t>
    <phoneticPr fontId="2"/>
  </si>
  <si>
    <t>AME</t>
    <phoneticPr fontId="2"/>
  </si>
  <si>
    <t>AMY</t>
    <phoneticPr fontId="2"/>
  </si>
  <si>
    <t>AMYE</t>
    <phoneticPr fontId="2"/>
  </si>
  <si>
    <t>AMYNSE</t>
    <phoneticPr fontId="2"/>
  </si>
  <si>
    <t>A</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</si>
  <si>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</si>
  <si>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</si>
  <si>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</si>
  <si>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</si>
  <si>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</si>
  <si>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エリア名</t>
  </si>
  <si>
    <t>津留</t>
    <rPh sb="0" eb="2">
      <t>ツル</t>
    </rPh>
    <phoneticPr fontId="2"/>
  </si>
  <si>
    <t>南荘園</t>
    <rPh sb="0" eb="1">
      <t>ミナミ</t>
    </rPh>
    <rPh sb="1" eb="3">
      <t>ソウエン</t>
    </rPh>
    <phoneticPr fontId="3"/>
  </si>
  <si>
    <t>中津･三保</t>
    <rPh sb="0" eb="2">
      <t>ナカツ</t>
    </rPh>
    <rPh sb="3" eb="5">
      <t>ミホ</t>
    </rPh>
    <phoneticPr fontId="2"/>
  </si>
  <si>
    <t>折込総数</t>
    <phoneticPr fontId="2"/>
  </si>
  <si>
    <t>碩田</t>
    <phoneticPr fontId="2"/>
  </si>
  <si>
    <t>大津町</t>
    <rPh sb="0" eb="3">
      <t>オオツマチ</t>
    </rPh>
    <phoneticPr fontId="2"/>
  </si>
  <si>
    <t>MS</t>
    <phoneticPr fontId="2"/>
  </si>
  <si>
    <t>大分北部</t>
    <rPh sb="0" eb="4">
      <t>オオイタホクブ</t>
    </rPh>
    <phoneticPr fontId="2"/>
  </si>
  <si>
    <t>豊後大野中央</t>
    <rPh sb="0" eb="6">
      <t>ブンゴオオノチュウオウ</t>
    </rPh>
    <phoneticPr fontId="2"/>
  </si>
  <si>
    <t>日田月隈</t>
    <rPh sb="0" eb="2">
      <t>ヒタ</t>
    </rPh>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</si>
  <si>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</si>
  <si>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</si>
  <si>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</si>
  <si>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</si>
  <si>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</si>
  <si>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</si>
  <si>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</si>
  <si>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</si>
  <si>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中央･中島</t>
    <rPh sb="3" eb="5">
      <t>ナカシマ</t>
    </rPh>
    <phoneticPr fontId="3"/>
  </si>
  <si>
    <t>東部･高城</t>
    <rPh sb="3" eb="5">
      <t>タカジョウ</t>
    </rPh>
    <phoneticPr fontId="3"/>
  </si>
  <si>
    <t>滝尾・下郡</t>
    <rPh sb="3" eb="5">
      <t>シモゴオリ</t>
    </rPh>
    <phoneticPr fontId="2"/>
  </si>
  <si>
    <t>AMYNS</t>
    <phoneticPr fontId="2"/>
  </si>
  <si>
    <t>大分西部</t>
    <rPh sb="0" eb="4">
      <t>オオイタセイブ</t>
    </rPh>
    <phoneticPr fontId="2"/>
  </si>
  <si>
    <t>日出生</t>
    <rPh sb="0" eb="3">
      <t>ヒデオ</t>
    </rPh>
    <phoneticPr fontId="2"/>
  </si>
  <si>
    <t>四日市</t>
    <rPh sb="0" eb="3">
      <t>ヨッカイチ</t>
    </rPh>
    <phoneticPr fontId="2"/>
  </si>
  <si>
    <t>S</t>
    <phoneticPr fontId="2"/>
  </si>
  <si>
    <t>新　聞　名</t>
  </si>
  <si>
    <t>サ　イ　ズ</t>
  </si>
  <si>
    <t>Ｂ４まで</t>
  </si>
  <si>
    <t>Ｂ３まで</t>
  </si>
  <si>
    <t>Ｂ２まで</t>
  </si>
  <si>
    <t>Ｂ１</t>
  </si>
  <si>
    <t>単価</t>
    <rPh sb="0" eb="2">
      <t>タンカ</t>
    </rPh>
    <phoneticPr fontId="50"/>
  </si>
  <si>
    <t>大分合同新聞</t>
    <phoneticPr fontId="50"/>
  </si>
  <si>
    <t>全国紙</t>
    <rPh sb="0" eb="3">
      <t>ゼンコクシ</t>
    </rPh>
    <phoneticPr fontId="50"/>
  </si>
  <si>
    <t>全紙</t>
    <rPh sb="0" eb="2">
      <t>ゼンシ</t>
    </rPh>
    <phoneticPr fontId="50"/>
  </si>
  <si>
    <t>日田市</t>
    <phoneticPr fontId="10"/>
  </si>
  <si>
    <t>全紙</t>
    <rPh sb="0" eb="2">
      <t>ゼンシ</t>
    </rPh>
    <phoneticPr fontId="14"/>
  </si>
  <si>
    <t>AMNSE</t>
  </si>
  <si>
    <t>ANE</t>
  </si>
  <si>
    <t>AMNE</t>
  </si>
  <si>
    <t>AMYNE</t>
  </si>
  <si>
    <t>大分合同折込広告センター</t>
    <rPh sb="0" eb="8">
      <t>オオイタゴウドウオリコミコウコク</t>
    </rPh>
    <phoneticPr fontId="50"/>
  </si>
  <si>
    <t>地区</t>
    <rPh sb="0" eb="2">
      <t>チク</t>
    </rPh>
    <phoneticPr fontId="50"/>
  </si>
  <si>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</si>
  <si>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0"/>
  </si>
  <si>
    <t>折込料　（　）内は税抜</t>
    <rPh sb="7" eb="8">
      <t>ウチ</t>
    </rPh>
    <rPh sb="9" eb="11">
      <t>ゼイヌキ</t>
    </rPh>
    <phoneticPr fontId="10"/>
  </si>
  <si>
    <t>1枚あたり</t>
    <rPh sb="1" eb="2">
      <t>マイ</t>
    </rPh>
    <phoneticPr fontId="50"/>
  </si>
  <si>
    <t>3.63
（3.3）</t>
    <phoneticPr fontId="50"/>
  </si>
  <si>
    <t>3.63
（3.3）</t>
    <phoneticPr fontId="50"/>
  </si>
  <si>
    <t>5.50
（5.0）</t>
    <phoneticPr fontId="50"/>
  </si>
  <si>
    <t>5.06
（4.60）</t>
    <phoneticPr fontId="50"/>
  </si>
  <si>
    <t>5.06
（4.60）</t>
    <phoneticPr fontId="50"/>
  </si>
  <si>
    <t>11.0
（10.0）</t>
    <phoneticPr fontId="50"/>
  </si>
  <si>
    <t>8.36
（7.6）</t>
    <phoneticPr fontId="50"/>
  </si>
  <si>
    <t>8.36
（7.6）</t>
    <phoneticPr fontId="50"/>
  </si>
  <si>
    <t>8.36
（7.6）</t>
    <phoneticPr fontId="50"/>
  </si>
  <si>
    <t>16.5
（15.0）</t>
    <phoneticPr fontId="50"/>
  </si>
  <si>
    <t>14.96
（13.6）</t>
    <phoneticPr fontId="50"/>
  </si>
  <si>
    <t>14.96
（13.6）</t>
    <phoneticPr fontId="50"/>
  </si>
  <si>
    <t>単位：円</t>
    <rPh sb="0" eb="2">
      <t>タンイ</t>
    </rPh>
    <rPh sb="3" eb="4">
      <t>エン</t>
    </rPh>
    <phoneticPr fontId="50"/>
  </si>
  <si>
    <t>1枚あたり
0.33（0.3）</t>
    <rPh sb="1" eb="2">
      <t>マイ</t>
    </rPh>
    <phoneticPr fontId="50"/>
  </si>
  <si>
    <t>1枚あたり
0.55（0.5）</t>
    <rPh sb="1" eb="2">
      <t>マイ</t>
    </rPh>
    <phoneticPr fontId="50"/>
  </si>
  <si>
    <t>販売店（エリア）1店につき
770（700）</t>
    <rPh sb="0" eb="3">
      <t>ハンバイテン</t>
    </rPh>
    <rPh sb="9" eb="10">
      <t>テン</t>
    </rPh>
    <phoneticPr fontId="50"/>
  </si>
  <si>
    <t>販売店（エリア）1店につき
440（400）</t>
    <phoneticPr fontId="50"/>
  </si>
  <si>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</si>
  <si>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t>営業のご案内</t>
    <rPh sb="0" eb="2">
      <t>エイギョウ</t>
    </rPh>
    <rPh sb="4" eb="6">
      <t>アンナイ</t>
    </rPh>
    <phoneticPr fontId="14"/>
  </si>
  <si>
    <t>申込締切</t>
    <rPh sb="0" eb="2">
      <t>モウシコミ</t>
    </rPh>
    <rPh sb="2" eb="4">
      <t>シメキリ</t>
    </rPh>
    <phoneticPr fontId="14"/>
  </si>
  <si>
    <t>チラシ搬入締切</t>
    <rPh sb="3" eb="5">
      <t>ハンニュウ</t>
    </rPh>
    <rPh sb="5" eb="7">
      <t>シメキリ</t>
    </rPh>
    <phoneticPr fontId="14"/>
  </si>
  <si>
    <t>搬入締切から休業日を除く１日前まで</t>
    <phoneticPr fontId="14"/>
  </si>
  <si>
    <t>この折込部数表は各新聞発行社の発表部数に基づいて発行されております</t>
    <rPh sb="8" eb="9">
      <t>カク</t>
    </rPh>
    <rPh sb="9" eb="11">
      <t>シンブン</t>
    </rPh>
    <rPh sb="11" eb="14">
      <t>ハッコウシャ</t>
    </rPh>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</si>
  <si>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</si>
  <si>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</si>
  <si>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(2)不当な「二重価格表示広告」、「おとり広告」</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</si>
  <si>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</si>
  <si>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</si>
  <si>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</si>
  <si>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</si>
  <si>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</si>
  <si>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</si>
  <si>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</si>
  <si>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意見広告とみなされるもの</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</si>
  <si>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</si>
  <si>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</si>
  <si>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</si>
  <si>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</si>
  <si>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</si>
  <si>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</si>
  <si>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</si>
  <si>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0"/>
  </si>
  <si>
    <t>高田</t>
    <phoneticPr fontId="2"/>
  </si>
  <si>
    <t>E</t>
    <phoneticPr fontId="2"/>
  </si>
  <si>
    <t>日出東部</t>
    <rPh sb="2" eb="4">
      <t>トウブ</t>
    </rPh>
    <phoneticPr fontId="2"/>
  </si>
  <si>
    <t>大神</t>
    <rPh sb="0" eb="1">
      <t>ダイ</t>
    </rPh>
    <rPh sb="1" eb="2">
      <t>カミ</t>
    </rPh>
    <phoneticPr fontId="2"/>
  </si>
  <si>
    <t>川崎</t>
    <rPh sb="0" eb="2">
      <t>カワサキ</t>
    </rPh>
    <phoneticPr fontId="2"/>
  </si>
  <si>
    <t>田原</t>
    <phoneticPr fontId="2"/>
  </si>
  <si>
    <t>※廃店（2024/08～）</t>
    <rPh sb="1" eb="3">
      <t>ハイテン</t>
    </rPh>
    <phoneticPr fontId="2"/>
  </si>
  <si>
    <t>※中山香が吸収（2024/09～）</t>
    <rPh sb="1" eb="4">
      <t>ナカヤマガ</t>
    </rPh>
    <rPh sb="5" eb="7">
      <t>キュウシュウ</t>
    </rPh>
    <phoneticPr fontId="2"/>
  </si>
  <si>
    <t>上村</t>
    <phoneticPr fontId="2"/>
  </si>
  <si>
    <t>※中山香が吸収（2024/07～）</t>
    <rPh sb="1" eb="4">
      <t>ナカヤマガ</t>
    </rPh>
    <rPh sb="5" eb="7">
      <t>キュウシュウ</t>
    </rPh>
    <phoneticPr fontId="2"/>
  </si>
  <si>
    <t>※国東が吸収（2024/09～）</t>
    <rPh sb="1" eb="3">
      <t>クニサキ</t>
    </rPh>
    <rPh sb="4" eb="6">
      <t>キュウシュウ</t>
    </rPh>
    <phoneticPr fontId="2"/>
  </si>
  <si>
    <t>三光</t>
    <rPh sb="0" eb="2">
      <t>サンコウ</t>
    </rPh>
    <phoneticPr fontId="3"/>
  </si>
  <si>
    <t>※大分合同上ノ原が吸収（2024/09～）</t>
    <rPh sb="1" eb="5">
      <t>オオイタゴウドウ</t>
    </rPh>
    <rPh sb="5" eb="6">
      <t>ウエ</t>
    </rPh>
    <rPh sb="7" eb="8">
      <t>ハラ</t>
    </rPh>
    <rPh sb="9" eb="11">
      <t>キュウシュウ</t>
    </rPh>
    <phoneticPr fontId="2"/>
  </si>
  <si>
    <t>※佐伯長島と佐伯堅田が吸収（2024/10～）</t>
    <rPh sb="1" eb="3">
      <t>サエキ</t>
    </rPh>
    <rPh sb="3" eb="5">
      <t>ナガシマ</t>
    </rPh>
    <rPh sb="6" eb="8">
      <t>サエキ</t>
    </rPh>
    <rPh sb="8" eb="10">
      <t>カタダ</t>
    </rPh>
    <rPh sb="11" eb="13">
      <t>キュウシュウ</t>
    </rPh>
    <phoneticPr fontId="2"/>
  </si>
  <si>
    <t>鶴岡・堅田</t>
    <rPh sb="0" eb="2">
      <t>ツルオカ</t>
    </rPh>
    <rPh sb="3" eb="5">
      <t>カタダ</t>
    </rPh>
    <phoneticPr fontId="2"/>
  </si>
  <si>
    <t>※海崎の全国紙分を分割（2024/04～）</t>
    <rPh sb="1" eb="3">
      <t>カイザキ</t>
    </rPh>
    <rPh sb="4" eb="7">
      <t>ゼンコクシ</t>
    </rPh>
    <rPh sb="7" eb="8">
      <t>ブン</t>
    </rPh>
    <rPh sb="9" eb="11">
      <t>ブンカツ</t>
    </rPh>
    <phoneticPr fontId="2"/>
  </si>
  <si>
    <t>配送管理料　（　）内は税抜</t>
    <rPh sb="2" eb="4">
      <t>カンリ</t>
    </rPh>
    <phoneticPr fontId="50"/>
  </si>
  <si>
    <t>※別府石垣へ統合（2024/06～）</t>
    <rPh sb="1" eb="3">
      <t>ベップ</t>
    </rPh>
    <rPh sb="3" eb="5">
      <t>イシガキ</t>
    </rPh>
    <rPh sb="6" eb="8">
      <t>トウゴウ</t>
    </rPh>
    <phoneticPr fontId="2"/>
  </si>
  <si>
    <t>桃園</t>
    <rPh sb="0" eb="2">
      <t>モモゾノ</t>
    </rPh>
    <phoneticPr fontId="2"/>
  </si>
  <si>
    <t>※大分合同へ（2024/07～）</t>
    <rPh sb="1" eb="5">
      <t>オオイタゴウドウ</t>
    </rPh>
    <phoneticPr fontId="2"/>
  </si>
  <si>
    <t>稙田</t>
    <phoneticPr fontId="2"/>
  </si>
  <si>
    <t>※高城、鶴崎三佐へ移譲（2023/9～）</t>
    <phoneticPr fontId="2"/>
  </si>
  <si>
    <t>※大分合同へ（2023/08～）</t>
    <rPh sb="1" eb="5">
      <t>オオイタゴウドウ</t>
    </rPh>
    <phoneticPr fontId="2"/>
  </si>
  <si>
    <t>※大分合同へ（2023/07～）</t>
    <rPh sb="1" eb="5">
      <t>オオイタゴウドウ</t>
    </rPh>
    <phoneticPr fontId="2"/>
  </si>
  <si>
    <t>光吉･敷戸</t>
    <rPh sb="0" eb="2">
      <t>ミツヨシ</t>
    </rPh>
    <rPh sb="3" eb="5">
      <t>シキド</t>
    </rPh>
    <phoneticPr fontId="3"/>
  </si>
  <si>
    <t>由布院西部</t>
    <rPh sb="0" eb="3">
      <t>ユフイン</t>
    </rPh>
    <rPh sb="3" eb="5">
      <t>セイブ</t>
    </rPh>
    <phoneticPr fontId="2"/>
  </si>
  <si>
    <t>※由布院東部と統合湯布院へ</t>
    <rPh sb="1" eb="6">
      <t>ユフイントウブ</t>
    </rPh>
    <rPh sb="7" eb="9">
      <t>トウゴウ</t>
    </rPh>
    <rPh sb="9" eb="12">
      <t>ユフイン</t>
    </rPh>
    <phoneticPr fontId="2"/>
  </si>
  <si>
    <t>E</t>
    <phoneticPr fontId="2"/>
  </si>
  <si>
    <t>E</t>
    <phoneticPr fontId="2"/>
  </si>
  <si>
    <t>戸次相馬</t>
    <rPh sb="2" eb="4">
      <t>ソウマ</t>
    </rPh>
    <phoneticPr fontId="2"/>
  </si>
  <si>
    <r>
      <t>※明野→明治　一部エリア移譲</t>
    </r>
    <r>
      <rPr>
        <sz val="8"/>
        <rFont val="ＭＳ ゴシック"/>
        <family val="3"/>
        <charset val="128"/>
      </rPr>
      <t>（2024/11～）</t>
    </r>
    <rPh sb="1" eb="3">
      <t>アケノ</t>
    </rPh>
    <rPh sb="4" eb="6">
      <t>メイジ</t>
    </rPh>
    <rPh sb="7" eb="9">
      <t>イチブ</t>
    </rPh>
    <rPh sb="12" eb="14">
      <t>イジョウ</t>
    </rPh>
    <phoneticPr fontId="2"/>
  </si>
  <si>
    <t>※読売新聞日田三隈→天ケ瀬　一部エリア吸収（2025/03～）</t>
    <rPh sb="1" eb="5">
      <t>ヨミウリシンブン</t>
    </rPh>
    <rPh sb="5" eb="7">
      <t>ヒタ</t>
    </rPh>
    <rPh sb="7" eb="9">
      <t>ミクマ</t>
    </rPh>
    <rPh sb="10" eb="13">
      <t>アマガセ</t>
    </rPh>
    <rPh sb="14" eb="16">
      <t>イチブ</t>
    </rPh>
    <rPh sb="19" eb="21">
      <t>キュウシュウ</t>
    </rPh>
    <phoneticPr fontId="2"/>
  </si>
  <si>
    <t>佐伯中央</t>
    <rPh sb="2" eb="4">
      <t>チュウオウ</t>
    </rPh>
    <phoneticPr fontId="2"/>
  </si>
  <si>
    <t>AMYNSE</t>
  </si>
  <si>
    <t>※大分合同新聞販売店が吸収（2025/04～）</t>
    <rPh sb="1" eb="7">
      <t>オオイタゴウドウシンブン</t>
    </rPh>
    <rPh sb="7" eb="10">
      <t>ハンバイテン</t>
    </rPh>
    <rPh sb="11" eb="13">
      <t>キュウシュウ</t>
    </rPh>
    <phoneticPr fontId="2"/>
  </si>
  <si>
    <t>※佐伯長島→佐伯中央　改称（2025/04～）</t>
    <rPh sb="1" eb="3">
      <t>サエキ</t>
    </rPh>
    <rPh sb="3" eb="5">
      <t>ナガシマ</t>
    </rPh>
    <rPh sb="6" eb="10">
      <t>サイキチュウオウ</t>
    </rPh>
    <rPh sb="11" eb="13">
      <t>カイショウ</t>
    </rPh>
    <phoneticPr fontId="2"/>
  </si>
  <si>
    <t>※佐伯堅田→鶴岡・堅田　改称（2024/10～）</t>
    <rPh sb="1" eb="3">
      <t>サエキ</t>
    </rPh>
    <rPh sb="3" eb="5">
      <t>カタダ</t>
    </rPh>
    <rPh sb="6" eb="8">
      <t>ツルオカ</t>
    </rPh>
    <rPh sb="9" eb="11">
      <t>カタダ</t>
    </rPh>
    <rPh sb="12" eb="14">
      <t>カイショウ</t>
    </rPh>
    <phoneticPr fontId="2"/>
  </si>
  <si>
    <t>※大分西部・南部の一部を大分合同新聞大分西部と春日と国分・緑が丘へ(2025/04～)</t>
    <rPh sb="1" eb="5">
      <t>オオイタセイブ</t>
    </rPh>
    <rPh sb="6" eb="8">
      <t>ナンブ</t>
    </rPh>
    <rPh sb="9" eb="11">
      <t>イチブ</t>
    </rPh>
    <rPh sb="12" eb="18">
      <t>オオイタゴウドウシンブン</t>
    </rPh>
    <rPh sb="18" eb="22">
      <t>オオイタセイブ</t>
    </rPh>
    <rPh sb="23" eb="25">
      <t>カスガ</t>
    </rPh>
    <rPh sb="26" eb="28">
      <t>コクブ</t>
    </rPh>
    <rPh sb="29" eb="30">
      <t>ミドリ</t>
    </rPh>
    <rPh sb="31" eb="32">
      <t>オカ</t>
    </rPh>
    <phoneticPr fontId="2"/>
  </si>
  <si>
    <t>※大分西部の一部を大分合同新聞大分西部と春日へ(2025/04～)</t>
    <rPh sb="1" eb="5">
      <t>オオイタセイブ</t>
    </rPh>
    <rPh sb="6" eb="8">
      <t>イチブ</t>
    </rPh>
    <rPh sb="9" eb="15">
      <t>オオイタゴウドウシンブン</t>
    </rPh>
    <rPh sb="15" eb="19">
      <t>オオイタセイブ</t>
    </rPh>
    <rPh sb="20" eb="22">
      <t>カスガ</t>
    </rPh>
    <phoneticPr fontId="2"/>
  </si>
  <si>
    <t>※海崎　大分合同新聞海崎から分離（2024/04～）</t>
    <rPh sb="1" eb="3">
      <t>カイザキ</t>
    </rPh>
    <rPh sb="4" eb="8">
      <t>オオイタゴウドウ</t>
    </rPh>
    <rPh sb="8" eb="10">
      <t>シンブン</t>
    </rPh>
    <rPh sb="10" eb="12">
      <t>カイザキ</t>
    </rPh>
    <rPh sb="14" eb="16">
      <t>ブンリ</t>
    </rPh>
    <phoneticPr fontId="2"/>
  </si>
  <si>
    <t>※上野・古国府　西日本新聞合売削除（2025/04～）</t>
    <rPh sb="1" eb="3">
      <t>ウエノ</t>
    </rPh>
    <rPh sb="4" eb="7">
      <t>フルゴウ</t>
    </rPh>
    <rPh sb="8" eb="11">
      <t>ニシニホン</t>
    </rPh>
    <rPh sb="11" eb="13">
      <t>シンブン</t>
    </rPh>
    <rPh sb="13" eb="15">
      <t>ゴウバイ</t>
    </rPh>
    <rPh sb="15" eb="17">
      <t>サクジョ</t>
    </rPh>
    <phoneticPr fontId="2"/>
  </si>
  <si>
    <t>※海崎　西日本新聞合売削除（2025/04～）</t>
    <rPh sb="1" eb="3">
      <t>カイザキ</t>
    </rPh>
    <rPh sb="4" eb="7">
      <t>ニシニホン</t>
    </rPh>
    <rPh sb="7" eb="9">
      <t>シンブン</t>
    </rPh>
    <rPh sb="9" eb="13">
      <t>ゴウバイサクジョ</t>
    </rPh>
    <phoneticPr fontId="2"/>
  </si>
  <si>
    <t>※鶴岡・堅田　西日本新聞合売削除（2025/04～）</t>
    <rPh sb="7" eb="10">
      <t>ニシニホン</t>
    </rPh>
    <rPh sb="10" eb="12">
      <t>シンブン</t>
    </rPh>
    <rPh sb="12" eb="16">
      <t>ゴウバイサクジョ</t>
    </rPh>
    <phoneticPr fontId="2"/>
  </si>
  <si>
    <t>2023年2月改定</t>
    <rPh sb="7" eb="9">
      <t>カイテイ</t>
    </rPh>
    <phoneticPr fontId="14"/>
  </si>
  <si>
    <t>折込出来ない日</t>
    <rPh sb="0" eb="2">
      <t>オリコミ</t>
    </rPh>
    <rPh sb="2" eb="4">
      <t>デキ</t>
    </rPh>
    <rPh sb="6" eb="7">
      <t>ヒ</t>
    </rPh>
    <phoneticPr fontId="14"/>
  </si>
  <si>
    <t>※　新聞休刊日翌日折込は休業日と新聞休刊日も除きます</t>
    <rPh sb="2" eb="9">
      <t>シンブンキュウカンビヨクジツ</t>
    </rPh>
    <rPh sb="9" eb="11">
      <t>オリコミ</t>
    </rPh>
    <rPh sb="12" eb="15">
      <t>キュウギョウビ</t>
    </rPh>
    <rPh sb="16" eb="21">
      <t>シンブンキュウカンビ</t>
    </rPh>
    <rPh sb="22" eb="23">
      <t>ノゾ</t>
    </rPh>
    <phoneticPr fontId="14"/>
  </si>
  <si>
    <t>※宇佐・長洲　長洲・宇佐から修正（2025/04～）</t>
    <rPh sb="1" eb="3">
      <t>ウサ</t>
    </rPh>
    <rPh sb="4" eb="6">
      <t>ナガス</t>
    </rPh>
    <rPh sb="7" eb="9">
      <t>ナガス</t>
    </rPh>
    <rPh sb="10" eb="12">
      <t>ウサ</t>
    </rPh>
    <rPh sb="14" eb="16">
      <t>シュウセイ</t>
    </rPh>
    <phoneticPr fontId="2"/>
  </si>
  <si>
    <t>宇佐・長洲</t>
    <rPh sb="0" eb="2">
      <t>ウサ</t>
    </rPh>
    <rPh sb="3" eb="5">
      <t>ナガス</t>
    </rPh>
    <phoneticPr fontId="2"/>
  </si>
  <si>
    <t>※豊前長洲　長洲より修正（2025/04～）</t>
    <rPh sb="1" eb="5">
      <t>ブゼンナガス</t>
    </rPh>
    <rPh sb="6" eb="8">
      <t>ナガス</t>
    </rPh>
    <rPh sb="10" eb="12">
      <t>シュウセイ</t>
    </rPh>
    <phoneticPr fontId="2"/>
  </si>
  <si>
    <t>豊前長洲</t>
    <rPh sb="0" eb="2">
      <t>ブゼン</t>
    </rPh>
    <rPh sb="2" eb="4">
      <t>ナガス</t>
    </rPh>
    <phoneticPr fontId="2"/>
  </si>
  <si>
    <t>MYNE</t>
    <phoneticPr fontId="2"/>
  </si>
  <si>
    <t>ME</t>
    <phoneticPr fontId="2"/>
  </si>
  <si>
    <t>MNE</t>
    <phoneticPr fontId="2"/>
  </si>
  <si>
    <t>※北馬城高野　朝日新聞合売削除（2025/04～）</t>
    <rPh sb="1" eb="3">
      <t>ホクバ</t>
    </rPh>
    <rPh sb="3" eb="4">
      <t>シロ</t>
    </rPh>
    <rPh sb="4" eb="6">
      <t>タカノ</t>
    </rPh>
    <rPh sb="7" eb="15">
      <t>アサヒシンブンゴウバイサクジョ</t>
    </rPh>
    <phoneticPr fontId="2"/>
  </si>
  <si>
    <t>※向の原　読売新聞合売追記（2025/04～）</t>
    <rPh sb="1" eb="2">
      <t>ムカイ</t>
    </rPh>
    <rPh sb="3" eb="4">
      <t>ハル</t>
    </rPh>
    <rPh sb="5" eb="9">
      <t>ヨミウリシンブン</t>
    </rPh>
    <rPh sb="9" eb="11">
      <t>ゴウバイ</t>
    </rPh>
    <rPh sb="11" eb="13">
      <t>ツイキ</t>
    </rPh>
    <phoneticPr fontId="2"/>
  </si>
  <si>
    <t>熊崎</t>
  </si>
  <si>
    <t>臼杵中央</t>
  </si>
  <si>
    <t>臼杵港町</t>
  </si>
  <si>
    <t>N</t>
  </si>
  <si>
    <t>野津東部</t>
  </si>
  <si>
    <t>佐志生</t>
    <rPh sb="0" eb="3">
      <t>サシウ</t>
    </rPh>
    <phoneticPr fontId="2"/>
  </si>
  <si>
    <t>※海辺・下ノ江が吸収（2025/07～）</t>
    <rPh sb="1" eb="3">
      <t>ウミベ</t>
    </rPh>
    <rPh sb="4" eb="5">
      <t>シタ</t>
    </rPh>
    <rPh sb="6" eb="7">
      <t>エ</t>
    </rPh>
    <rPh sb="8" eb="10">
      <t>キュウシュウ</t>
    </rPh>
    <phoneticPr fontId="2"/>
  </si>
  <si>
    <t>※南大分　上田町・豊饒から豊饒エリアを吸収（2025/08～）</t>
    <rPh sb="1" eb="4">
      <t>ミナミオオイタ</t>
    </rPh>
    <rPh sb="5" eb="8">
      <t>ウエダマチ</t>
    </rPh>
    <rPh sb="9" eb="11">
      <t>ブニョウ</t>
    </rPh>
    <rPh sb="13" eb="15">
      <t>ブニョウ</t>
    </rPh>
    <rPh sb="19" eb="21">
      <t>キュウシュウ</t>
    </rPh>
    <phoneticPr fontId="2"/>
  </si>
  <si>
    <t>上田町</t>
    <phoneticPr fontId="2"/>
  </si>
  <si>
    <t>挾間学園台</t>
  </si>
  <si>
    <t>※廃店大分合同新聞挾間中央と医大丘へ（2025/08～）</t>
    <rPh sb="1" eb="3">
      <t>ハイテン</t>
    </rPh>
    <rPh sb="3" eb="7">
      <t>オオイタゴウドウ</t>
    </rPh>
    <rPh sb="7" eb="9">
      <t>シンブン</t>
    </rPh>
    <rPh sb="14" eb="16">
      <t>イダイ</t>
    </rPh>
    <rPh sb="16" eb="17">
      <t>オカ</t>
    </rPh>
    <phoneticPr fontId="2"/>
  </si>
  <si>
    <t>医大丘</t>
  </si>
  <si>
    <t>※医大丘　読売新聞合売（2025/08～）</t>
    <rPh sb="1" eb="4">
      <t>イダイオカ</t>
    </rPh>
    <rPh sb="5" eb="7">
      <t>ヨミウリ</t>
    </rPh>
    <rPh sb="7" eb="9">
      <t>シンブン</t>
    </rPh>
    <rPh sb="9" eb="10">
      <t>ゴウ</t>
    </rPh>
    <rPh sb="10" eb="11">
      <t>バイ</t>
    </rPh>
    <phoneticPr fontId="2"/>
  </si>
  <si>
    <t>※大分合同新聞国東販売店が吸収（2025/07～）</t>
    <rPh sb="1" eb="7">
      <t>オオイタゴウドウシンブン</t>
    </rPh>
    <rPh sb="7" eb="9">
      <t>クニサキ</t>
    </rPh>
    <rPh sb="9" eb="12">
      <t>ハンバイテン</t>
    </rPh>
    <rPh sb="13" eb="15">
      <t>キュウシュウ</t>
    </rPh>
    <phoneticPr fontId="2"/>
  </si>
  <si>
    <t>国東</t>
  </si>
  <si>
    <t>※戸次相馬　戸次宮崎から改称（2025/02～）</t>
    <rPh sb="1" eb="5">
      <t>ヘツギソウマ</t>
    </rPh>
    <rPh sb="6" eb="10">
      <t>ヘツギミヤザキ</t>
    </rPh>
    <rPh sb="12" eb="14">
      <t>カイショウ</t>
    </rPh>
    <phoneticPr fontId="2"/>
  </si>
  <si>
    <t>AMYSE</t>
    <phoneticPr fontId="2"/>
  </si>
  <si>
    <t>※向の原、挾間中央、庄内、阿蘇野、湯の平　西日本新聞合売表記削除（2025/10～）</t>
    <rPh sb="1" eb="2">
      <t>ムカイ</t>
    </rPh>
    <rPh sb="3" eb="4">
      <t>ハラ</t>
    </rPh>
    <rPh sb="5" eb="7">
      <t>ハサマ</t>
    </rPh>
    <rPh sb="7" eb="9">
      <t>チュウオウ</t>
    </rPh>
    <rPh sb="10" eb="12">
      <t>ショウナイ</t>
    </rPh>
    <rPh sb="13" eb="15">
      <t>アソ</t>
    </rPh>
    <rPh sb="15" eb="16">
      <t>ノ</t>
    </rPh>
    <rPh sb="17" eb="18">
      <t>ユ</t>
    </rPh>
    <rPh sb="19" eb="20">
      <t>タイラ</t>
    </rPh>
    <rPh sb="21" eb="22">
      <t>ニシ</t>
    </rPh>
    <rPh sb="22" eb="24">
      <t>ニホン</t>
    </rPh>
    <rPh sb="24" eb="26">
      <t>シンブン</t>
    </rPh>
    <rPh sb="26" eb="27">
      <t>ゴウ</t>
    </rPh>
    <rPh sb="27" eb="28">
      <t>バイ</t>
    </rPh>
    <rPh sb="28" eb="30">
      <t>ヒョウキ</t>
    </rPh>
    <rPh sb="30" eb="32">
      <t>サクジョ</t>
    </rPh>
    <phoneticPr fontId="2"/>
  </si>
  <si>
    <t>MYE</t>
    <phoneticPr fontId="2"/>
  </si>
  <si>
    <t>※野津東部、野津中央　西日本新聞合売表記削除（2025/10～）</t>
    <rPh sb="1" eb="5">
      <t>ノツトウブ</t>
    </rPh>
    <rPh sb="6" eb="10">
      <t>ノツチュウオウ</t>
    </rPh>
    <rPh sb="11" eb="16">
      <t>ニシニホンシンブン</t>
    </rPh>
    <rPh sb="16" eb="20">
      <t>ゴウバイヒョウキ</t>
    </rPh>
    <rPh sb="20" eb="22">
      <t>サクジョ</t>
    </rPh>
    <phoneticPr fontId="2"/>
  </si>
  <si>
    <t>※犬飼、千歳、大野、朝地、菅尾、豊後大野中央　西日本新聞合売表記削除（2025/10～）</t>
    <rPh sb="1" eb="3">
      <t>イヌカイ</t>
    </rPh>
    <rPh sb="4" eb="6">
      <t>チトセ</t>
    </rPh>
    <rPh sb="7" eb="9">
      <t>オオノ</t>
    </rPh>
    <rPh sb="10" eb="12">
      <t>アサジ</t>
    </rPh>
    <rPh sb="13" eb="15">
      <t>スガオ</t>
    </rPh>
    <rPh sb="16" eb="22">
      <t>ブンゴオオノチュウオウ</t>
    </rPh>
    <rPh sb="23" eb="24">
      <t>ニシ</t>
    </rPh>
    <rPh sb="24" eb="26">
      <t>ニホン</t>
    </rPh>
    <rPh sb="26" eb="28">
      <t>シンブン</t>
    </rPh>
    <rPh sb="28" eb="29">
      <t>ゴウ</t>
    </rPh>
    <rPh sb="29" eb="30">
      <t>バイ</t>
    </rPh>
    <rPh sb="30" eb="32">
      <t>ヒョウキ</t>
    </rPh>
    <rPh sb="32" eb="34">
      <t>サクジョ</t>
    </rPh>
    <phoneticPr fontId="2"/>
  </si>
  <si>
    <t>※直入、荻　西日本新聞合売表記削除（2025/10～）</t>
    <rPh sb="1" eb="3">
      <t>ナオイリ</t>
    </rPh>
    <rPh sb="4" eb="5">
      <t>オギ</t>
    </rPh>
    <rPh sb="6" eb="7">
      <t>ニシ</t>
    </rPh>
    <rPh sb="7" eb="9">
      <t>ニホン</t>
    </rPh>
    <rPh sb="9" eb="11">
      <t>シンブン</t>
    </rPh>
    <rPh sb="11" eb="12">
      <t>ゴウ</t>
    </rPh>
    <rPh sb="12" eb="13">
      <t>バイ</t>
    </rPh>
    <rPh sb="13" eb="15">
      <t>ヒョウキ</t>
    </rPh>
    <rPh sb="15" eb="17">
      <t>サクジョ</t>
    </rPh>
    <phoneticPr fontId="2"/>
  </si>
  <si>
    <t>MY</t>
    <phoneticPr fontId="2"/>
  </si>
  <si>
    <t>※上浦津井、浅海井、弥生・本匠、直川、重岡　西日本新聞合売表記削除（2025/10～）</t>
    <rPh sb="1" eb="5">
      <t>カミウラツイ</t>
    </rPh>
    <rPh sb="6" eb="9">
      <t>アザムイ</t>
    </rPh>
    <rPh sb="10" eb="12">
      <t>ヤヨイ</t>
    </rPh>
    <rPh sb="13" eb="15">
      <t>ホンジョウ</t>
    </rPh>
    <rPh sb="16" eb="18">
      <t>ナオカワ</t>
    </rPh>
    <rPh sb="19" eb="21">
      <t>シゲオカ</t>
    </rPh>
    <rPh sb="22" eb="23">
      <t>ニシ</t>
    </rPh>
    <rPh sb="23" eb="25">
      <t>ニホン</t>
    </rPh>
    <rPh sb="25" eb="27">
      <t>シンブン</t>
    </rPh>
    <rPh sb="27" eb="28">
      <t>ゴウ</t>
    </rPh>
    <rPh sb="28" eb="29">
      <t>バイ</t>
    </rPh>
    <rPh sb="29" eb="31">
      <t>ヒョウキ</t>
    </rPh>
    <rPh sb="31" eb="33">
      <t>サクジョ</t>
    </rPh>
    <phoneticPr fontId="2"/>
  </si>
  <si>
    <t>※日出東部　西日本新聞合売表記削除（2025/10～）</t>
    <rPh sb="1" eb="5">
      <t>ヒジトウブ</t>
    </rPh>
    <rPh sb="6" eb="7">
      <t>ニシ</t>
    </rPh>
    <rPh sb="7" eb="9">
      <t>ニホン</t>
    </rPh>
    <rPh sb="9" eb="11">
      <t>シンブン</t>
    </rPh>
    <rPh sb="11" eb="12">
      <t>ゴウ</t>
    </rPh>
    <rPh sb="12" eb="13">
      <t>バイ</t>
    </rPh>
    <rPh sb="13" eb="15">
      <t>ヒョウキ</t>
    </rPh>
    <rPh sb="15" eb="17">
      <t>サクジョ</t>
    </rPh>
    <phoneticPr fontId="2"/>
  </si>
  <si>
    <t>※杵築・守江、中山香、田原　西日本新聞合売表記削除（2025/10～）</t>
    <rPh sb="1" eb="3">
      <t>キツキ</t>
    </rPh>
    <rPh sb="4" eb="6">
      <t>モリエ</t>
    </rPh>
    <rPh sb="7" eb="9">
      <t>ナカヤマ</t>
    </rPh>
    <rPh sb="9" eb="10">
      <t>カオル</t>
    </rPh>
    <rPh sb="11" eb="13">
      <t>タハラ</t>
    </rPh>
    <rPh sb="14" eb="15">
      <t>ニシ</t>
    </rPh>
    <rPh sb="15" eb="17">
      <t>ニホン</t>
    </rPh>
    <rPh sb="17" eb="19">
      <t>シンブン</t>
    </rPh>
    <rPh sb="19" eb="20">
      <t>ゴウ</t>
    </rPh>
    <rPh sb="20" eb="21">
      <t>バイ</t>
    </rPh>
    <rPh sb="21" eb="23">
      <t>ヒョウキ</t>
    </rPh>
    <rPh sb="23" eb="25">
      <t>サクジョ</t>
    </rPh>
    <phoneticPr fontId="2"/>
  </si>
  <si>
    <t>※伊美・竹田津、岐部、来の浦、武蔵南、武蔵北・旭日、安岐下原、西武蔵朝来、西安岐　西日本新聞合売表記削除（2025/10～）</t>
    <rPh sb="1" eb="3">
      <t>イミ</t>
    </rPh>
    <rPh sb="4" eb="6">
      <t>タケダ</t>
    </rPh>
    <rPh sb="6" eb="7">
      <t>ツ</t>
    </rPh>
    <rPh sb="8" eb="10">
      <t>キベ</t>
    </rPh>
    <rPh sb="10" eb="11">
      <t>ヤマガ</t>
    </rPh>
    <rPh sb="11" eb="12">
      <t>ライ</t>
    </rPh>
    <rPh sb="13" eb="14">
      <t>ウラ</t>
    </rPh>
    <rPh sb="15" eb="17">
      <t>ムサシ</t>
    </rPh>
    <rPh sb="17" eb="18">
      <t>ミナミ</t>
    </rPh>
    <rPh sb="19" eb="21">
      <t>ムサシ</t>
    </rPh>
    <rPh sb="21" eb="22">
      <t>キタ</t>
    </rPh>
    <rPh sb="23" eb="25">
      <t>アサヒ</t>
    </rPh>
    <rPh sb="26" eb="28">
      <t>アキ</t>
    </rPh>
    <rPh sb="28" eb="30">
      <t>シモハラ</t>
    </rPh>
    <rPh sb="31" eb="32">
      <t>ニシ</t>
    </rPh>
    <rPh sb="32" eb="34">
      <t>ムサシ</t>
    </rPh>
    <rPh sb="34" eb="36">
      <t>アセク</t>
    </rPh>
    <rPh sb="37" eb="38">
      <t>ニシ</t>
    </rPh>
    <rPh sb="38" eb="40">
      <t>アキ</t>
    </rPh>
    <rPh sb="41" eb="42">
      <t>ニシ</t>
    </rPh>
    <rPh sb="42" eb="44">
      <t>ニホン</t>
    </rPh>
    <rPh sb="44" eb="46">
      <t>シンブン</t>
    </rPh>
    <rPh sb="46" eb="47">
      <t>ゴウ</t>
    </rPh>
    <rPh sb="47" eb="48">
      <t>バイ</t>
    </rPh>
    <rPh sb="48" eb="50">
      <t>ヒョウキ</t>
    </rPh>
    <rPh sb="50" eb="52">
      <t>サクジョ</t>
    </rPh>
    <phoneticPr fontId="2"/>
  </si>
  <si>
    <t>※宇佐、院内、安心院、佐田・深見　西日本新聞合売表記削除（2025/10～）</t>
    <rPh sb="1" eb="3">
      <t>ウサ</t>
    </rPh>
    <rPh sb="4" eb="6">
      <t>インナイ</t>
    </rPh>
    <rPh sb="6" eb="7">
      <t>ヤマガ</t>
    </rPh>
    <rPh sb="7" eb="10">
      <t>アジム</t>
    </rPh>
    <rPh sb="11" eb="13">
      <t>サダ</t>
    </rPh>
    <rPh sb="14" eb="16">
      <t>フカミ</t>
    </rPh>
    <rPh sb="17" eb="18">
      <t>ニシ</t>
    </rPh>
    <rPh sb="18" eb="20">
      <t>ニホン</t>
    </rPh>
    <rPh sb="20" eb="22">
      <t>シンブン</t>
    </rPh>
    <rPh sb="22" eb="23">
      <t>ゴウ</t>
    </rPh>
    <rPh sb="23" eb="24">
      <t>バイ</t>
    </rPh>
    <rPh sb="24" eb="26">
      <t>ヒョウキ</t>
    </rPh>
    <rPh sb="26" eb="28">
      <t>サクジョ</t>
    </rPh>
    <phoneticPr fontId="2"/>
  </si>
  <si>
    <t>※大幡　西日本新聞合売表記削除（2025/10～）</t>
    <rPh sb="1" eb="3">
      <t>オオハタ</t>
    </rPh>
    <rPh sb="4" eb="5">
      <t>ニシ</t>
    </rPh>
    <rPh sb="5" eb="7">
      <t>ニホン</t>
    </rPh>
    <rPh sb="7" eb="9">
      <t>シンブン</t>
    </rPh>
    <rPh sb="9" eb="10">
      <t>ゴウ</t>
    </rPh>
    <rPh sb="10" eb="11">
      <t>バイ</t>
    </rPh>
    <rPh sb="11" eb="13">
      <t>ヒョウキ</t>
    </rPh>
    <rPh sb="13" eb="15">
      <t>サクジョ</t>
    </rPh>
    <phoneticPr fontId="2"/>
  </si>
  <si>
    <t>※南春日　西日本新聞合売表記削除（2025/10～）</t>
    <rPh sb="1" eb="4">
      <t>ミナミカスガ</t>
    </rPh>
    <rPh sb="5" eb="10">
      <t>ニシニホンシンブン</t>
    </rPh>
    <rPh sb="10" eb="12">
      <t>ゴウバイ</t>
    </rPh>
    <rPh sb="12" eb="14">
      <t>ヒョウキ</t>
    </rPh>
    <rPh sb="14" eb="16">
      <t>サクジョ</t>
    </rPh>
    <phoneticPr fontId="2"/>
  </si>
  <si>
    <t>※都甲、田染、香々地　西日本新聞合売表記削除（2025/10～）</t>
    <rPh sb="1" eb="3">
      <t>トゴウ</t>
    </rPh>
    <rPh sb="4" eb="6">
      <t>タシブ</t>
    </rPh>
    <rPh sb="6" eb="7">
      <t>ヤマガ</t>
    </rPh>
    <rPh sb="7" eb="10">
      <t>カカジ</t>
    </rPh>
    <rPh sb="11" eb="12">
      <t>ニシ</t>
    </rPh>
    <rPh sb="12" eb="14">
      <t>ニホン</t>
    </rPh>
    <rPh sb="14" eb="16">
      <t>シンブン</t>
    </rPh>
    <rPh sb="16" eb="17">
      <t>ゴウ</t>
    </rPh>
    <rPh sb="17" eb="18">
      <t>バイ</t>
    </rPh>
    <rPh sb="18" eb="20">
      <t>ヒョウキ</t>
    </rPh>
    <rPh sb="20" eb="22">
      <t>サクジョ</t>
    </rPh>
    <phoneticPr fontId="2"/>
  </si>
  <si>
    <t>※向の原、挟間中央、庄内、阿蘇野　朝日新聞合売削除（2025/04～）</t>
    <rPh sb="1" eb="2">
      <t>ムカイ</t>
    </rPh>
    <rPh sb="3" eb="4">
      <t>ハル</t>
    </rPh>
    <rPh sb="10" eb="12">
      <t>ショウナイ</t>
    </rPh>
    <rPh sb="13" eb="16">
      <t>アソノ</t>
    </rPh>
    <rPh sb="17" eb="25">
      <t>アサヒシンブンゴウバイサクジョ</t>
    </rPh>
    <phoneticPr fontId="2"/>
  </si>
  <si>
    <t>※米水津、上浦津井　朝日新聞合売削除（2025/04～）</t>
    <rPh sb="1" eb="4">
      <t>ヨノウヅ</t>
    </rPh>
    <rPh sb="5" eb="9">
      <t>カミウラツイ</t>
    </rPh>
    <rPh sb="10" eb="18">
      <t>アサヒシンブンゴウバイサクジョ</t>
    </rPh>
    <phoneticPr fontId="2"/>
  </si>
  <si>
    <t>※川崎と合併。日出東部へ改称（2024/08～）</t>
    <rPh sb="1" eb="3">
      <t>カワサキ</t>
    </rPh>
    <rPh sb="4" eb="6">
      <t>ガッペイ</t>
    </rPh>
    <rPh sb="7" eb="11">
      <t>ヒジトウブ</t>
    </rPh>
    <rPh sb="12" eb="14">
      <t>カイショウ</t>
    </rPh>
    <phoneticPr fontId="2"/>
  </si>
  <si>
    <t>※今津、真坂　西日本新聞合売削除（2025/04～）</t>
    <rPh sb="1" eb="3">
      <t>イマヅ</t>
    </rPh>
    <rPh sb="4" eb="6">
      <t>マサカ</t>
    </rPh>
    <rPh sb="7" eb="10">
      <t>ニシニホン</t>
    </rPh>
    <rPh sb="10" eb="12">
      <t>シンブン</t>
    </rPh>
    <rPh sb="12" eb="14">
      <t>ゴウバイ</t>
    </rPh>
    <rPh sb="14" eb="16">
      <t>サクジョ</t>
    </rPh>
    <phoneticPr fontId="2"/>
  </si>
  <si>
    <t>※医大丘、戸次相馬　朝日新聞合売削除（2025/04～）</t>
    <rPh sb="1" eb="3">
      <t>イダイ</t>
    </rPh>
    <rPh sb="3" eb="4">
      <t>オカ</t>
    </rPh>
    <rPh sb="5" eb="7">
      <t>ヘツギ</t>
    </rPh>
    <rPh sb="7" eb="9">
      <t>ソウマ</t>
    </rPh>
    <rPh sb="10" eb="18">
      <t>アサヒシンブンゴウバイサクジョ</t>
    </rPh>
    <phoneticPr fontId="2"/>
  </si>
  <si>
    <t>※上田町（上田町・豊饒）　南大分へエリア移譲・上田町へ改称・E表記削除（2025/08～）</t>
    <rPh sb="1" eb="4">
      <t>ウエダマチ</t>
    </rPh>
    <rPh sb="5" eb="8">
      <t>ウエダマチ</t>
    </rPh>
    <rPh sb="9" eb="11">
      <t>ブニョウ</t>
    </rPh>
    <rPh sb="13" eb="16">
      <t>ミナミオオイタ</t>
    </rPh>
    <rPh sb="20" eb="22">
      <t>イジョウ</t>
    </rPh>
    <rPh sb="23" eb="26">
      <t>ウエダマチ</t>
    </rPh>
    <rPh sb="27" eb="29">
      <t>カイショウ</t>
    </rPh>
    <rPh sb="31" eb="33">
      <t>ヒョウキ</t>
    </rPh>
    <rPh sb="33" eb="35">
      <t>サクジョ</t>
    </rPh>
    <phoneticPr fontId="2"/>
  </si>
  <si>
    <t>※廃店大分合同新聞合売へ（2025/08～）</t>
    <rPh sb="1" eb="3">
      <t>ハイテン</t>
    </rPh>
    <rPh sb="3" eb="7">
      <t>オオイタゴウドウ</t>
    </rPh>
    <rPh sb="7" eb="9">
      <t>シンブン</t>
    </rPh>
    <rPh sb="9" eb="11">
      <t>ゴウバイ</t>
    </rPh>
    <phoneticPr fontId="2"/>
  </si>
  <si>
    <t>弊社および新聞販売店の営業活動に支障をきたしたり、不利益になると判断されるものやその他、弊社が新聞折込として適当でないと判断したもの</t>
    <phoneticPr fontId="14"/>
  </si>
  <si>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
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</si>
  <si>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折込指定日から休業日※を除く３日前午前中まで</t>
  </si>
  <si>
    <t>中津市・宇佐市・豊後高田市・日田市</t>
    <phoneticPr fontId="14"/>
  </si>
  <si>
    <t>折込指定日から休業日※を除く２日前午前中まで</t>
    <phoneticPr fontId="14"/>
  </si>
  <si>
    <t>上記地区を除く大分県内</t>
    <phoneticPr fontId="14"/>
  </si>
  <si>
    <t>選挙の事前運動とみなされるもの、政治問題について極端な主義・主張を述べたもの</t>
    <rPh sb="33" eb="34">
      <t>ノ</t>
    </rPh>
    <phoneticPr fontId="14"/>
  </si>
  <si>
    <t>午前9時から午後5時まで（休業日：土曜日、日曜日、祝日、お盆・年末年始など当社の定めた日）</t>
    <rPh sb="0" eb="2">
      <t>ゴゼン</t>
    </rPh>
    <rPh sb="3" eb="4">
      <t>ジ</t>
    </rPh>
    <rPh sb="6" eb="8">
      <t>ゴゴ</t>
    </rPh>
    <rPh sb="9" eb="10">
      <t>ジ</t>
    </rPh>
    <rPh sb="13" eb="16">
      <t>キュウギョウビ</t>
    </rPh>
    <phoneticPr fontId="14"/>
  </si>
  <si>
    <t>申し込み締切り後の追加・変更・中止等に関しては、原則としてお受けできません</t>
    <phoneticPr fontId="14"/>
  </si>
  <si>
    <t>新聞組込に際して、新聞販売店は細心の注意を払うようにしていますが偶然のモレ、ダブリ等につきましてはご容赦ください</t>
    <phoneticPr fontId="14"/>
  </si>
  <si>
    <t>感染症の発生を含む災害等発生時の取り扱いについて</t>
    <rPh sb="12" eb="15">
      <t>ハッセイジ</t>
    </rPh>
    <phoneticPr fontId="14"/>
  </si>
  <si>
    <t>販売店エリアと行政区域は一致していない場合もあります</t>
    <rPh sb="0" eb="3">
      <t>ハンバイテン</t>
    </rPh>
    <rPh sb="7" eb="11">
      <t>ギョウセイクイキ</t>
    </rPh>
    <rPh sb="12" eb="14">
      <t>イッチ</t>
    </rPh>
    <rPh sb="19" eb="21">
      <t>バアイ</t>
    </rPh>
    <phoneticPr fontId="14"/>
  </si>
  <si>
    <r>
      <t>最新の情報・部数表は当社ホームページ（</t>
    </r>
    <r>
      <rPr>
        <b/>
        <sz val="12"/>
        <rFont val="ＭＳ Ｐゴシック"/>
        <family val="3"/>
        <charset val="128"/>
        <scheme val="minor"/>
      </rPr>
      <t>https://www.orikomi-oitapress.com</t>
    </r>
    <r>
      <rPr>
        <b/>
        <sz val="12"/>
        <rFont val="HGPｺﾞｼｯｸM"/>
        <family val="3"/>
        <charset val="128"/>
      </rPr>
      <t>）で</t>
    </r>
    <rPh sb="0" eb="2">
      <t>サイシン</t>
    </rPh>
    <rPh sb="3" eb="5">
      <t>ジョウホウ</t>
    </rPh>
    <rPh sb="6" eb="8">
      <t>ブスウ</t>
    </rPh>
    <rPh sb="8" eb="9">
      <t>ヒョウ</t>
    </rPh>
    <rPh sb="10" eb="12">
      <t>トウシャ</t>
    </rPh>
    <phoneticPr fontId="14"/>
  </si>
  <si>
    <t>取扱上の注意</t>
    <rPh sb="0" eb="3">
      <t>トリアツカイジョウ</t>
    </rPh>
    <rPh sb="4" eb="6">
      <t>チュウイ</t>
    </rPh>
    <phoneticPr fontId="14"/>
  </si>
  <si>
    <t>広告主の所在および内容が不明確なもの</t>
    <rPh sb="0" eb="3">
      <t>コウコクヌシ</t>
    </rPh>
    <phoneticPr fontId="14"/>
  </si>
  <si>
    <t>社会問題になったものや、係争中の事柄を取り扱ったもの</t>
    <phoneticPr fontId="14"/>
  </si>
  <si>
    <t>広告の事業主名（責任者名）、住所、連絡先（電話番号等）の記載がないもの。</t>
    <rPh sb="21" eb="25">
      <t>デンワバンゴウ</t>
    </rPh>
    <rPh sb="25" eb="26">
      <t>トウ</t>
    </rPh>
    <phoneticPr fontId="14"/>
  </si>
  <si>
    <t>国際条約、国内法規、景品表示法、独占禁止法に違反するもの</t>
    <phoneticPr fontId="14"/>
  </si>
  <si>
    <t>(3)新聞本紙と誤認されやすく、広告であることが不明確なもの</t>
    <phoneticPr fontId="14"/>
  </si>
  <si>
    <t>(1)最高・最大級の表現、断定的、効果・効能の表現、比較または優位性の表現を確実な事実の裏付けがなく使用したもの</t>
    <phoneticPr fontId="14"/>
  </si>
  <si>
    <t>虚偽、または誤認される恐れがあるもの</t>
    <phoneticPr fontId="14"/>
  </si>
  <si>
    <t>上記に限らず、判断がむずかしいものは、新聞発行本社、関係諸機関の指導・協議によって決めさせていただきます。
ご不明な点がございましたら当社へご相談ください。</t>
    <phoneticPr fontId="14"/>
  </si>
  <si>
    <t>著作権、商標権、肖像権に違反したもの</t>
    <phoneticPr fontId="14"/>
  </si>
  <si>
    <t>表現が露骨で不快感を与えるもの、またせん情的な内容で青少年に有害とみなされるもの</t>
    <phoneticPr fontId="14"/>
  </si>
  <si>
    <t xml:space="preserve">株式会社大分合同折込広告センター </t>
    <rPh sb="0" eb="4">
      <t>カブシキガイシャ</t>
    </rPh>
    <phoneticPr fontId="14"/>
  </si>
  <si>
    <t>YNE</t>
    <phoneticPr fontId="2"/>
  </si>
  <si>
    <t>※医大丘、戸次相馬　毎日新聞合売表記削除（2025/10～）</t>
    <rPh sb="1" eb="4">
      <t>イダイオカ</t>
    </rPh>
    <rPh sb="5" eb="9">
      <t>ヘツギソウマ</t>
    </rPh>
    <rPh sb="10" eb="12">
      <t>マイニチ</t>
    </rPh>
    <phoneticPr fontId="2"/>
  </si>
  <si>
    <t>YNSE</t>
    <phoneticPr fontId="2"/>
  </si>
  <si>
    <t>ANSE</t>
    <phoneticPr fontId="2"/>
  </si>
  <si>
    <t>※下郡北、牧　毎日新聞合売表記削除（2025/10～）</t>
    <rPh sb="1" eb="4">
      <t>シモゴオリキタ</t>
    </rPh>
    <rPh sb="5" eb="6">
      <t>マキ</t>
    </rPh>
    <rPh sb="7" eb="9">
      <t>マイニチ</t>
    </rPh>
    <phoneticPr fontId="2"/>
  </si>
  <si>
    <t>YE</t>
    <phoneticPr fontId="2"/>
  </si>
  <si>
    <t>※挾間中央、阿蘇野　毎日新聞合売表記削除（2025/10～）</t>
    <rPh sb="1" eb="3">
      <t>ハサマ</t>
    </rPh>
    <rPh sb="3" eb="5">
      <t>チュウオウ</t>
    </rPh>
    <rPh sb="6" eb="9">
      <t>アソノ</t>
    </rPh>
    <rPh sb="10" eb="12">
      <t>マイニチ</t>
    </rPh>
    <rPh sb="12" eb="14">
      <t>シンブン</t>
    </rPh>
    <rPh sb="14" eb="15">
      <t>ゴウ</t>
    </rPh>
    <rPh sb="15" eb="16">
      <t>バイ</t>
    </rPh>
    <rPh sb="16" eb="18">
      <t>ヒョウキ</t>
    </rPh>
    <rPh sb="18" eb="20">
      <t>サクジョ</t>
    </rPh>
    <phoneticPr fontId="2"/>
  </si>
  <si>
    <t>※四日市　毎日新聞合売表記削除（2025/10～）</t>
    <rPh sb="1" eb="4">
      <t>ヨッカイチ</t>
    </rPh>
    <rPh sb="5" eb="7">
      <t>マイニチ</t>
    </rPh>
    <rPh sb="7" eb="9">
      <t>シンブン</t>
    </rPh>
    <rPh sb="9" eb="10">
      <t>ゴウ</t>
    </rPh>
    <rPh sb="10" eb="11">
      <t>バイ</t>
    </rPh>
    <rPh sb="11" eb="13">
      <t>ヒョウキ</t>
    </rPh>
    <rPh sb="13" eb="15">
      <t>サクジョ</t>
    </rPh>
    <phoneticPr fontId="2"/>
  </si>
  <si>
    <t>※宗方　朝日新聞合売表記削除（2025/10～）</t>
    <rPh sb="1" eb="3">
      <t>ムナカタ</t>
    </rPh>
    <rPh sb="4" eb="6">
      <t>アサヒ</t>
    </rPh>
    <rPh sb="6" eb="8">
      <t>シンブン</t>
    </rPh>
    <phoneticPr fontId="2"/>
  </si>
  <si>
    <t>※菅尾　朝日・毎日新聞合売表記削除（2025/10～）</t>
    <rPh sb="1" eb="3">
      <t>スガオ</t>
    </rPh>
    <rPh sb="4" eb="6">
      <t>アサヒ</t>
    </rPh>
    <rPh sb="7" eb="9">
      <t>マイニチ</t>
    </rPh>
    <rPh sb="9" eb="11">
      <t>シンブン</t>
    </rPh>
    <rPh sb="11" eb="12">
      <t>ゴウ</t>
    </rPh>
    <rPh sb="12" eb="13">
      <t>バイ</t>
    </rPh>
    <rPh sb="13" eb="15">
      <t>ヒョウキ</t>
    </rPh>
    <rPh sb="15" eb="17">
      <t>サクジョ</t>
    </rPh>
    <phoneticPr fontId="2"/>
  </si>
  <si>
    <t>※日出生、恵良　朝日新聞合売表記削除（2025/10～）</t>
    <rPh sb="1" eb="4">
      <t>ヒジウ</t>
    </rPh>
    <rPh sb="5" eb="7">
      <t>エラ</t>
    </rPh>
    <rPh sb="8" eb="10">
      <t>アサヒ</t>
    </rPh>
    <rPh sb="10" eb="12">
      <t>シンブン</t>
    </rPh>
    <phoneticPr fontId="2"/>
  </si>
  <si>
    <t>阿蘇野</t>
    <rPh sb="0" eb="3">
      <t>アソノ</t>
    </rPh>
    <phoneticPr fontId="2"/>
  </si>
  <si>
    <t>新聞休刊日とそのほか選挙投票日翌日など折込出来ない日が発生する場合があります</t>
    <rPh sb="0" eb="5">
      <t>シンブンキュウカンビ</t>
    </rPh>
    <rPh sb="10" eb="12">
      <t>センキョ</t>
    </rPh>
    <rPh sb="12" eb="14">
      <t>トウヒョウ</t>
    </rPh>
    <rPh sb="14" eb="15">
      <t>ビ</t>
    </rPh>
    <rPh sb="15" eb="17">
      <t>ヨクジツ</t>
    </rPh>
    <rPh sb="19" eb="21">
      <t>オリコミ</t>
    </rPh>
    <rPh sb="21" eb="23">
      <t>デキ</t>
    </rPh>
    <rPh sb="25" eb="26">
      <t>ヒ</t>
    </rPh>
    <rPh sb="27" eb="29">
      <t>ハッセイ</t>
    </rPh>
    <rPh sb="31" eb="33">
      <t>バアイ</t>
    </rPh>
    <phoneticPr fontId="14"/>
  </si>
  <si>
    <t xml:space="preserve">災害等の発生で関係各所の最大限の努力・協力にも関わらず、折込指定日に折込出来ない場合や新聞配達の遅延、折込中止作業が出来ない場合があります。
その際、一切の責任を負うことが出来ませんのであらかじめご了承ください。
詳しくは当社ホームページの「新聞広告取り扱い基準」のページをご覧ください
</t>
    <rPh sb="7" eb="11">
      <t>カンケイカクショ</t>
    </rPh>
    <rPh sb="40" eb="42">
      <t>バアイ</t>
    </rPh>
    <rPh sb="43" eb="45">
      <t>シンブン</t>
    </rPh>
    <rPh sb="73" eb="74">
      <t>サイ</t>
    </rPh>
    <phoneticPr fontId="14"/>
  </si>
  <si>
    <t>新聞折込広告基準などにより、折込をお断りする場合もありますので、不明な場合は事前にお問合せください</t>
    <rPh sb="32" eb="34">
      <t>フメイ</t>
    </rPh>
    <rPh sb="35" eb="37">
      <t>バアイ</t>
    </rPh>
    <rPh sb="38" eb="40">
      <t>ジゼン</t>
    </rPh>
    <rPh sb="42" eb="44">
      <t>トイアワ</t>
    </rPh>
    <phoneticPr fontId="14"/>
  </si>
  <si>
    <t>年末年始、大型連休中などは締切が異なりますので別途ご確認ください</t>
    <rPh sb="0" eb="2">
      <t>ネンマツ</t>
    </rPh>
    <rPh sb="2" eb="4">
      <t>ネンシ</t>
    </rPh>
    <rPh sb="5" eb="7">
      <t>オオガタ</t>
    </rPh>
    <rPh sb="7" eb="9">
      <t>レンキュウ</t>
    </rPh>
    <rPh sb="9" eb="10">
      <t>チュウ</t>
    </rPh>
    <rPh sb="13" eb="15">
      <t>シメキリ</t>
    </rPh>
    <rPh sb="16" eb="17">
      <t>コト</t>
    </rPh>
    <rPh sb="23" eb="25">
      <t>ベット</t>
    </rPh>
    <rPh sb="26" eb="28">
      <t>カクニン</t>
    </rPh>
    <phoneticPr fontId="14"/>
  </si>
  <si>
    <t>営業日時</t>
    <rPh sb="0" eb="2">
      <t>エイギョウ</t>
    </rPh>
    <rPh sb="2" eb="4">
      <t>ニチジ</t>
    </rPh>
    <phoneticPr fontId="14"/>
  </si>
  <si>
    <t>※日田が吸収（2025/11～）</t>
    <rPh sb="1" eb="3">
      <t>ヒタ</t>
    </rPh>
    <rPh sb="4" eb="6">
      <t>キュウシュウ</t>
    </rPh>
    <phoneticPr fontId="2"/>
  </si>
  <si>
    <t>※天ケ瀬・津江が吸収（2025/11～）</t>
    <rPh sb="1" eb="4">
      <t>アマガセ</t>
    </rPh>
    <rPh sb="5" eb="7">
      <t>ツエ</t>
    </rPh>
    <rPh sb="8" eb="10">
      <t>キュウシュウ</t>
    </rPh>
    <phoneticPr fontId="2"/>
  </si>
  <si>
    <t>※天ケ瀬→天ケ瀬・津江へ改称（2025/11～）</t>
    <rPh sb="1" eb="4">
      <t>アマガセ</t>
    </rPh>
    <rPh sb="5" eb="8">
      <t>アマガセ</t>
    </rPh>
    <rPh sb="9" eb="11">
      <t>ツエ</t>
    </rPh>
    <rPh sb="12" eb="14">
      <t>カイショウ</t>
    </rPh>
    <phoneticPr fontId="2"/>
  </si>
  <si>
    <t>天ケ瀬・津江</t>
    <rPh sb="0" eb="3">
      <t>アマガセ</t>
    </rPh>
    <rPh sb="4" eb="6">
      <t>ツエ</t>
    </rPh>
    <phoneticPr fontId="2"/>
  </si>
  <si>
    <t>天ケ瀬西部</t>
    <rPh sb="0" eb="3">
      <t>アマガセ</t>
    </rPh>
    <phoneticPr fontId="2"/>
  </si>
  <si>
    <t>※天ケ瀬が吸収（2024/10～）</t>
    <rPh sb="1" eb="4">
      <t>アマガセ</t>
    </rPh>
    <rPh sb="5" eb="7">
      <t>キュウシュウ</t>
    </rPh>
    <phoneticPr fontId="2"/>
  </si>
  <si>
    <t>※大分合同へ（2025/12～）</t>
    <rPh sb="1" eb="5">
      <t>オオイタゴウドウ</t>
    </rPh>
    <phoneticPr fontId="2"/>
  </si>
  <si>
    <t>坂の市</t>
  </si>
  <si>
    <t>E</t>
  </si>
  <si>
    <t>S</t>
  </si>
  <si>
    <t>ES</t>
    <phoneticPr fontId="2"/>
  </si>
  <si>
    <t>※わさだ、宮崎台鴛野へ移譲（2026/3～）</t>
    <rPh sb="5" eb="10">
      <t>ミヤザキダイオシノ</t>
    </rPh>
    <phoneticPr fontId="2"/>
  </si>
  <si>
    <t>2026年4月改定版</t>
    <rPh sb="4" eb="5">
      <t>ネン</t>
    </rPh>
    <rPh sb="6" eb="7">
      <t>ガツ</t>
    </rPh>
    <rPh sb="7" eb="9">
      <t>カイテイ</t>
    </rPh>
    <rPh sb="9" eb="10">
      <t>バン</t>
    </rPh>
    <phoneticPr fontId="14"/>
  </si>
  <si>
    <t>2026年4月現在</t>
    <rPh sb="4" eb="5">
      <t>ネン</t>
    </rPh>
    <rPh sb="6" eb="7">
      <t>ガツ</t>
    </rPh>
    <rPh sb="7" eb="9">
      <t>ゲンザイ</t>
    </rPh>
    <phoneticPr fontId="2"/>
  </si>
  <si>
    <t>※大分西部、津留、羽田藤の台、下郡、明野南部、大在城原　西日本新聞合売表記削除（2025/04～）</t>
    <rPh sb="1" eb="5">
      <t>オオイタセイブ</t>
    </rPh>
    <rPh sb="6" eb="8">
      <t>ツル</t>
    </rPh>
    <rPh sb="9" eb="12">
      <t>ハダフジ</t>
    </rPh>
    <rPh sb="13" eb="14">
      <t>ダイ</t>
    </rPh>
    <rPh sb="15" eb="17">
      <t>シモゴオリ</t>
    </rPh>
    <rPh sb="18" eb="22">
      <t>アケノナンブ</t>
    </rPh>
    <rPh sb="23" eb="27">
      <t>オオザイジョウハル</t>
    </rPh>
    <rPh sb="28" eb="33">
      <t>ニシニホンシンブン</t>
    </rPh>
    <rPh sb="33" eb="35">
      <t>ゴウバイ</t>
    </rPh>
    <rPh sb="35" eb="37">
      <t>ヒョウキ</t>
    </rPh>
    <rPh sb="37" eb="39">
      <t>サクジョ</t>
    </rPh>
    <phoneticPr fontId="2"/>
  </si>
  <si>
    <t>※大分合同へ（2026/4～）</t>
    <rPh sb="1" eb="5">
      <t>オオイタゴウドウ</t>
    </rPh>
    <phoneticPr fontId="2"/>
  </si>
  <si>
    <t>※南大分へ（2026/4～）</t>
    <rPh sb="1" eb="4">
      <t>ミナミオオイタ</t>
    </rPh>
    <phoneticPr fontId="2"/>
  </si>
  <si>
    <t>※亀川駅前・亀川四の湯・鉄輪　日経新聞合売化（2026/04～）</t>
    <rPh sb="1" eb="5">
      <t>カメガワエキマエ</t>
    </rPh>
    <rPh sb="6" eb="9">
      <t>カメガワシ</t>
    </rPh>
    <rPh sb="10" eb="11">
      <t>ユ</t>
    </rPh>
    <rPh sb="12" eb="14">
      <t>カンナワ</t>
    </rPh>
    <rPh sb="15" eb="19">
      <t>ニッケイシンブン</t>
    </rPh>
    <rPh sb="19" eb="22">
      <t>ゴウバイカ</t>
    </rPh>
    <phoneticPr fontId="2"/>
  </si>
  <si>
    <t>※森町、川添志村　産経合売追記（2026/04～）</t>
    <rPh sb="1" eb="3">
      <t>モリマチ</t>
    </rPh>
    <rPh sb="4" eb="8">
      <t>カワゾエシムラ</t>
    </rPh>
    <rPh sb="9" eb="11">
      <t>サンケイ</t>
    </rPh>
    <rPh sb="11" eb="12">
      <t>ゴウ</t>
    </rPh>
    <rPh sb="12" eb="13">
      <t>バイ</t>
    </rPh>
    <rPh sb="13" eb="15">
      <t>ツイキ</t>
    </rPh>
    <phoneticPr fontId="2"/>
  </si>
  <si>
    <t>※亀川駅前・亀川四の湯　西日本合売表記削除（2026/04～）</t>
    <rPh sb="1" eb="5">
      <t>カメガワエキマエ</t>
    </rPh>
    <rPh sb="6" eb="9">
      <t>カメガワシ</t>
    </rPh>
    <rPh sb="10" eb="11">
      <t>ユ</t>
    </rPh>
    <rPh sb="12" eb="15">
      <t>ニシニホン</t>
    </rPh>
    <rPh sb="15" eb="19">
      <t>ゴウバイヒョウキ</t>
    </rPh>
    <rPh sb="19" eb="21">
      <t>サクジョ</t>
    </rPh>
    <phoneticPr fontId="2"/>
  </si>
  <si>
    <t>AMSNE</t>
    <phoneticPr fontId="2"/>
  </si>
  <si>
    <t>Y</t>
  </si>
  <si>
    <r>
      <t>AM</t>
    </r>
    <r>
      <rPr>
        <sz val="9"/>
        <color rgb="FFFF0000"/>
        <rFont val="ＭＳ ゴシック"/>
        <family val="3"/>
        <charset val="128"/>
      </rPr>
      <t>SE</t>
    </r>
    <phoneticPr fontId="2"/>
  </si>
  <si>
    <r>
      <rPr>
        <sz val="9"/>
        <color rgb="FFFF0000"/>
        <rFont val="ＭＳ ゴシック"/>
        <family val="3"/>
        <charset val="128"/>
      </rPr>
      <t>AMSE</t>
    </r>
    <r>
      <rPr>
        <sz val="9"/>
        <rFont val="ＭＳ ゴシック"/>
        <family val="3"/>
        <charset val="128"/>
      </rPr>
      <t>N</t>
    </r>
    <phoneticPr fontId="2"/>
  </si>
  <si>
    <r>
      <rPr>
        <sz val="9"/>
        <color rgb="FFFF0000"/>
        <rFont val="ＭＳ ゴシック"/>
        <family val="3"/>
        <charset val="128"/>
      </rPr>
      <t>AMS</t>
    </r>
    <r>
      <rPr>
        <sz val="9"/>
        <rFont val="ＭＳ ゴシック"/>
        <family val="3"/>
        <charset val="128"/>
      </rPr>
      <t>E</t>
    </r>
    <phoneticPr fontId="2"/>
  </si>
  <si>
    <r>
      <rPr>
        <sz val="9"/>
        <color rgb="FFFF0000"/>
        <rFont val="ＭＳ ゴシック"/>
        <family val="3"/>
        <charset val="128"/>
      </rPr>
      <t>MS</t>
    </r>
    <r>
      <rPr>
        <sz val="9"/>
        <rFont val="ＭＳ ゴシック"/>
        <family val="3"/>
        <charset val="128"/>
      </rPr>
      <t>E</t>
    </r>
    <phoneticPr fontId="2"/>
  </si>
  <si>
    <r>
      <rPr>
        <sz val="9"/>
        <color rgb="FFFF0000"/>
        <rFont val="ＭＳ ゴシック"/>
        <family val="3"/>
        <charset val="128"/>
      </rPr>
      <t>A</t>
    </r>
    <r>
      <rPr>
        <sz val="9"/>
        <rFont val="ＭＳ ゴシック"/>
        <family val="3"/>
        <charset val="128"/>
      </rPr>
      <t>E</t>
    </r>
    <phoneticPr fontId="2"/>
  </si>
  <si>
    <t>AMS</t>
    <phoneticPr fontId="2"/>
  </si>
  <si>
    <t>5月改定　大分市大分合同新聞一部変更</t>
    <rPh sb="1" eb="2">
      <t>ガツ</t>
    </rPh>
    <rPh sb="2" eb="4">
      <t>カイテイ</t>
    </rPh>
    <rPh sb="5" eb="8">
      <t>オオイタシ</t>
    </rPh>
    <rPh sb="8" eb="14">
      <t>オオイタゴウドウシンブン</t>
    </rPh>
    <rPh sb="14" eb="16">
      <t>イチブ</t>
    </rPh>
    <rPh sb="16" eb="18">
      <t>ヘンコウ</t>
    </rPh>
    <phoneticPr fontId="14"/>
  </si>
  <si>
    <t>※宮崎台　花園地区を羽屋へ（2026/05～）</t>
    <rPh sb="1" eb="4">
      <t>ミヤザキダイ</t>
    </rPh>
    <rPh sb="5" eb="9">
      <t>ハナゾノチク</t>
    </rPh>
    <rPh sb="10" eb="12">
      <t>ハヤ</t>
    </rPh>
    <phoneticPr fontId="2"/>
  </si>
  <si>
    <t>6月改定　大分市大分合同新聞一部変更</t>
    <rPh sb="1" eb="2">
      <t>ガツ</t>
    </rPh>
    <rPh sb="2" eb="4">
      <t>カイテイ</t>
    </rPh>
    <rPh sb="5" eb="8">
      <t>オオイタシ</t>
    </rPh>
    <rPh sb="8" eb="14">
      <t>オオイタゴウドウシンブン</t>
    </rPh>
    <rPh sb="14" eb="16">
      <t>イチブ</t>
    </rPh>
    <rPh sb="16" eb="18">
      <t>ヘンコウ</t>
    </rPh>
    <phoneticPr fontId="14"/>
  </si>
  <si>
    <t>2026年6月現在</t>
    <rPh sb="4" eb="5">
      <t>ネン</t>
    </rPh>
    <rPh sb="6" eb="7">
      <t>ガツ</t>
    </rPh>
    <rPh sb="7" eb="9">
      <t>ゲンザイ</t>
    </rPh>
    <phoneticPr fontId="2"/>
  </si>
  <si>
    <t>幸崎</t>
    <rPh sb="0" eb="2">
      <t>コウザキ</t>
    </rPh>
    <phoneticPr fontId="2"/>
  </si>
  <si>
    <t>※幸崎　新設（2026/06～）</t>
    <rPh sb="1" eb="3">
      <t>コウザキ</t>
    </rPh>
    <rPh sb="4" eb="6">
      <t>シンセツ</t>
    </rPh>
    <phoneticPr fontId="2"/>
  </si>
  <si>
    <t>2026年7月現在</t>
    <rPh sb="4" eb="5">
      <t>ネン</t>
    </rPh>
    <rPh sb="6" eb="7">
      <t>ガツ</t>
    </rPh>
    <rPh sb="7" eb="9">
      <t>ゲンザイ</t>
    </rPh>
    <phoneticPr fontId="2"/>
  </si>
  <si>
    <t>佐伯西部</t>
  </si>
  <si>
    <t>佐伯東部</t>
  </si>
  <si>
    <t>※廃店大分合同新聞合売へ（2026/07～）</t>
    <rPh sb="1" eb="3">
      <t>ハイテン</t>
    </rPh>
    <rPh sb="3" eb="7">
      <t>オオイタゴウドウ</t>
    </rPh>
    <rPh sb="7" eb="9">
      <t>シンブン</t>
    </rPh>
    <rPh sb="9" eb="11">
      <t>ゴウバイ</t>
    </rPh>
    <phoneticPr fontId="2"/>
  </si>
  <si>
    <r>
      <t>A</t>
    </r>
    <r>
      <rPr>
        <sz val="9"/>
        <color rgb="FFFF0000"/>
        <rFont val="ＭＳ ゴシック"/>
        <family val="3"/>
        <charset val="128"/>
      </rPr>
      <t>M</t>
    </r>
    <r>
      <rPr>
        <sz val="9"/>
        <rFont val="ＭＳ ゴシック"/>
        <family val="3"/>
        <charset val="128"/>
      </rPr>
      <t>N</t>
    </r>
    <r>
      <rPr>
        <sz val="9"/>
        <color rgb="FFFF0000"/>
        <rFont val="ＭＳ ゴシック"/>
        <family val="3"/>
        <charset val="128"/>
      </rPr>
      <t>S</t>
    </r>
    <r>
      <rPr>
        <sz val="9"/>
        <rFont val="ＭＳ ゴシック"/>
        <family val="3"/>
        <charset val="128"/>
      </rPr>
      <t>E</t>
    </r>
    <phoneticPr fontId="2"/>
  </si>
  <si>
    <r>
      <t>A</t>
    </r>
    <r>
      <rPr>
        <sz val="9"/>
        <color rgb="FFFF0000"/>
        <rFont val="ＭＳ ゴシック"/>
        <family val="3"/>
        <charset val="128"/>
      </rPr>
      <t>MS</t>
    </r>
    <r>
      <rPr>
        <sz val="9"/>
        <rFont val="ＭＳ ゴシック"/>
        <family val="3"/>
        <charset val="128"/>
      </rPr>
      <t>E</t>
    </r>
    <phoneticPr fontId="2"/>
  </si>
  <si>
    <t>2026年4月改定(7月一部改訂)</t>
    <rPh sb="4" eb="5">
      <t>ネン</t>
    </rPh>
    <rPh sb="6" eb="7">
      <t>ガツ</t>
    </rPh>
    <rPh sb="7" eb="9">
      <t>カイテイ</t>
    </rPh>
    <rPh sb="11" eb="12">
      <t>ガツ</t>
    </rPh>
    <rPh sb="12" eb="16">
      <t>イチブカイテイ</t>
    </rPh>
    <phoneticPr fontId="12"/>
  </si>
  <si>
    <t>7月改定　佐伯市毎日新聞廃店・臼杵市川登新設</t>
    <rPh sb="1" eb="2">
      <t>ガツ</t>
    </rPh>
    <rPh sb="2" eb="4">
      <t>カイテイ</t>
    </rPh>
    <rPh sb="5" eb="8">
      <t>サイキシ</t>
    </rPh>
    <rPh sb="8" eb="10">
      <t>マイニチ</t>
    </rPh>
    <rPh sb="10" eb="12">
      <t>シンブン</t>
    </rPh>
    <rPh sb="12" eb="14">
      <t>ハイテン</t>
    </rPh>
    <rPh sb="15" eb="18">
      <t>ウスキシ</t>
    </rPh>
    <rPh sb="18" eb="20">
      <t>カワノボリ</t>
    </rPh>
    <rPh sb="20" eb="22">
      <t>シンセツ</t>
    </rPh>
    <phoneticPr fontId="14"/>
  </si>
  <si>
    <t>川登</t>
    <rPh sb="0" eb="2">
      <t>カワノボリ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</si>
</sst>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7">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20"/>
      <name val="ＭＳ ゴシック"/>
      <family val="3"/>
      <charset val="128"/>
    </font>
    <font>
      <sz val="9"/>
      <color indexed="81"/>
      <name val="ＭＳ Ｐゴシック"/>
      <family val="3"/>
      <charset val="128"/>
    </font>
    <font>
      <b/>
      <sz val="9"/>
      <color indexed="81"/>
      <name val="ＭＳ Ｐゴシック"/>
      <family val="3"/>
      <charset val="128"/>
    </font>
    <font>
      <u/>
      <sz val="11"/>
      <name val="ＭＳ Ｐゴシック"/>
      <family val="3"/>
      <charset val="128"/>
      <scheme val="minor"/>
    </font>
    <font>
      <sz val="14"/>
      <color rgb="FFFF0000"/>
      <name val="ＭＳ Ｐゴシック"/>
      <family val="3"/>
      <charset val="128"/>
    </font>
    <font>
      <sz val="16"/>
      <name val="HGPｺﾞｼｯｸM"/>
      <family val="3"/>
      <charset val="128"/>
    </font>
    <font>
      <b/>
      <sz val="12"/>
      <name val="HGPｺﾞｼｯｸM"/>
      <family val="3"/>
      <charset val="128"/>
    </font>
    <font>
      <b/>
      <sz val="12"/>
      <name val="ＭＳ Ｐゴシック"/>
      <family val="3"/>
      <charset val="128"/>
      <scheme val="minor"/>
    </font>
    <font>
      <sz val="9"/>
      <color rgb="FFFF0000"/>
      <name val="ＭＳ ゴシック"/>
      <family val="3"/>
      <charset val="128"/>
    </font>
    <font>
      <sz val="12"/>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theme="0"/>
      </left>
      <right style="thin">
        <color theme="0"/>
      </right>
      <top style="thin">
        <color indexed="64"/>
      </top>
      <bottom style="thin">
        <color indexed="64"/>
      </bottom>
      <diagonal/>
    </border>
    <border>
      <left/>
      <right/>
      <top/>
      <bottom style="hair">
        <color indexed="64"/>
      </bottom>
      <diagonal/>
    </border>
    <border>
      <left/>
      <right style="hair">
        <color indexed="64"/>
      </right>
      <top/>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2" fillId="0" borderId="110" applyNumberFormat="0" applyAlignment="0" applyProtection="0">
      <alignment horizontal="left" vertical="center"/>
    </xf>
    <xf numFmtId="0" fontId="42" fillId="0" borderId="10">
      <alignment horizontal="left" vertical="center"/>
    </xf>
    <xf numFmtId="0" fontId="43" fillId="0" borderId="0" applyNumberFormat="0" applyFont="0" applyFill="0" applyBorder="0" applyAlignment="0" applyProtection="0">
      <alignment horizontal="left"/>
    </xf>
    <xf numFmtId="0" fontId="44" fillId="0" borderId="109">
      <alignment horizontal="center"/>
    </xf>
  </cellStyleXfs>
  <cellXfs count="454">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5"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1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6" fillId="0" borderId="14" xfId="33" applyFont="1" applyFill="1" applyBorder="1" applyAlignment="1">
      <alignment vertical="center" shrinkToFit="1"/>
    </xf>
    <xf numFmtId="38" fontId="3" fillId="0" borderId="36"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1" xfId="33" applyFont="1" applyFill="1" applyBorder="1" applyAlignment="1">
      <alignment vertical="center"/>
    </xf>
    <xf numFmtId="38" fontId="6" fillId="0" borderId="42" xfId="33" applyFont="1" applyFill="1" applyBorder="1" applyAlignment="1">
      <alignment vertical="center"/>
    </xf>
    <xf numFmtId="38" fontId="6" fillId="0" borderId="42" xfId="33" applyFont="1" applyFill="1" applyBorder="1" applyAlignment="1">
      <alignment vertical="center" shrinkToFit="1"/>
    </xf>
    <xf numFmtId="38" fontId="3" fillId="0" borderId="42"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1" xfId="33" applyFont="1" applyFill="1" applyBorder="1" applyAlignment="1">
      <alignment horizontal="center" vertical="center" shrinkToFit="1"/>
    </xf>
    <xf numFmtId="38" fontId="2" fillId="0" borderId="52" xfId="33" applyFont="1" applyFill="1" applyBorder="1" applyAlignment="1">
      <alignment horizontal="center" vertical="center" shrinkToFit="1"/>
    </xf>
    <xf numFmtId="38" fontId="7" fillId="0" borderId="0" xfId="33" applyFont="1" applyFill="1" applyBorder="1" applyAlignment="1">
      <alignment horizontal="center" vertical="distributed" textRotation="255"/>
    </xf>
    <xf numFmtId="38" fontId="3" fillId="0" borderId="36" xfId="33" applyFont="1" applyFill="1" applyBorder="1" applyAlignment="1">
      <alignment vertical="center" shrinkToFit="1"/>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0" fontId="33" fillId="0" borderId="0" xfId="44" applyFont="1" applyAlignment="1">
      <alignment horizontal="right" vertical="center"/>
    </xf>
    <xf numFmtId="0" fontId="13" fillId="0" borderId="0" xfId="44">
      <alignment vertical="center"/>
    </xf>
    <xf numFmtId="0" fontId="34" fillId="0" borderId="0" xfId="44" applyFont="1" applyAlignment="1">
      <alignment horizontal="right" vertical="center"/>
    </xf>
    <xf numFmtId="0" fontId="35" fillId="0" borderId="0" xfId="44" applyFont="1" applyAlignment="1">
      <alignment horizontal="right" vertical="center"/>
    </xf>
    <xf numFmtId="0" fontId="36" fillId="0" borderId="0" xfId="44" applyFont="1" applyAlignment="1">
      <alignment horizontal="right" vertical="center"/>
    </xf>
    <xf numFmtId="0" fontId="37" fillId="0" borderId="0" xfId="44" applyFont="1" applyAlignment="1">
      <alignment horizontal="right" vertical="center"/>
    </xf>
    <xf numFmtId="38" fontId="5" fillId="0" borderId="11" xfId="33" applyFont="1" applyFill="1" applyBorder="1" applyAlignment="1">
      <alignment vertical="center" shrinkToFit="1"/>
    </xf>
    <xf numFmtId="38" fontId="2" fillId="0" borderId="51"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3"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19" xfId="33" applyFont="1" applyFill="1" applyBorder="1" applyAlignment="1">
      <alignment vertical="center"/>
    </xf>
    <xf numFmtId="38" fontId="5" fillId="0" borderId="43" xfId="33" applyFont="1" applyFill="1" applyBorder="1" applyAlignment="1">
      <alignment vertical="center"/>
    </xf>
    <xf numFmtId="38" fontId="5" fillId="0" borderId="42"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42" xfId="33" applyFont="1" applyFill="1" applyBorder="1" applyAlignment="1">
      <alignment vertical="center" shrinkToFit="1"/>
    </xf>
    <xf numFmtId="38" fontId="4" fillId="0" borderId="18" xfId="33" applyFont="1" applyFill="1" applyBorder="1" applyAlignment="1">
      <alignment horizontal="righ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3" fillId="0" borderId="13" xfId="33" applyFont="1" applyFill="1" applyBorder="1" applyAlignment="1">
      <alignment vertical="center" shrinkToFit="1"/>
    </xf>
    <xf numFmtId="38" fontId="5" fillId="0" borderId="40" xfId="33" applyFont="1" applyFill="1" applyBorder="1" applyAlignment="1">
      <alignment vertical="center" shrinkToFit="1"/>
    </xf>
    <xf numFmtId="38" fontId="5" fillId="0" borderId="30" xfId="33" applyFont="1" applyFill="1" applyBorder="1" applyAlignment="1">
      <alignment vertical="center"/>
    </xf>
    <xf numFmtId="38" fontId="3" fillId="0" borderId="49"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20" xfId="33" applyFont="1" applyFill="1" applyBorder="1" applyAlignment="1">
      <alignment vertical="center" shrinkToFit="1"/>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3" fillId="0" borderId="22" xfId="33" applyFont="1" applyFill="1" applyBorder="1" applyAlignment="1">
      <alignment vertical="center" shrinkToFit="1"/>
    </xf>
    <xf numFmtId="38" fontId="3" fillId="0" borderId="44"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65" xfId="33" applyFont="1" applyFill="1" applyBorder="1" applyAlignment="1">
      <alignment horizontal="center" vertical="center"/>
    </xf>
    <xf numFmtId="38" fontId="2" fillId="0" borderId="67" xfId="33" applyFont="1" applyFill="1" applyBorder="1" applyAlignment="1">
      <alignment horizontal="center" vertical="center"/>
    </xf>
    <xf numFmtId="38" fontId="38" fillId="0" borderId="0" xfId="33" applyFont="1" applyFill="1" applyBorder="1" applyAlignment="1">
      <alignment vertical="center" shrinkToFit="1"/>
    </xf>
    <xf numFmtId="38" fontId="6" fillId="0" borderId="21" xfId="33" applyFont="1" applyFill="1" applyBorder="1" applyAlignment="1">
      <alignment vertical="center"/>
    </xf>
    <xf numFmtId="0" fontId="41" fillId="0" borderId="0" xfId="43" applyFont="1" applyAlignment="1">
      <alignment horizontal="centerContinuous"/>
    </xf>
    <xf numFmtId="0" fontId="6" fillId="0" borderId="0" xfId="43" applyFont="1" applyAlignment="1">
      <alignment horizontal="centerContinuous"/>
    </xf>
    <xf numFmtId="0" fontId="40" fillId="0" borderId="0" xfId="43" applyFont="1" applyAlignment="1">
      <alignment horizontal="left"/>
    </xf>
    <xf numFmtId="38" fontId="6" fillId="0" borderId="82" xfId="34" applyFont="1" applyBorder="1" applyAlignment="1">
      <alignment horizontal="centerContinuous" vertical="center"/>
    </xf>
    <xf numFmtId="38" fontId="6" fillId="0" borderId="33" xfId="34" applyFont="1" applyBorder="1" applyAlignment="1">
      <alignment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7" fillId="0" borderId="81" xfId="34" applyFont="1" applyBorder="1" applyAlignment="1">
      <alignment vertical="center"/>
    </xf>
    <xf numFmtId="38" fontId="6" fillId="0" borderId="89" xfId="34" applyFont="1" applyBorder="1" applyAlignment="1">
      <alignment horizontal="centerContinuous" vertical="center"/>
    </xf>
    <xf numFmtId="38" fontId="6" fillId="0" borderId="90" xfId="34" applyFont="1" applyBorder="1" applyAlignment="1">
      <alignment horizontal="center" vertical="center"/>
    </xf>
    <xf numFmtId="38" fontId="6" fillId="0" borderId="91" xfId="34" applyFont="1" applyBorder="1" applyAlignment="1">
      <alignment horizontal="center" vertical="center"/>
    </xf>
    <xf numFmtId="0" fontId="6" fillId="0" borderId="93" xfId="43" applyFont="1" applyBorder="1" applyAlignment="1">
      <alignment horizontal="distributed" vertical="center"/>
    </xf>
    <xf numFmtId="38" fontId="7" fillId="0" borderId="95" xfId="34" applyFont="1" applyBorder="1" applyAlignment="1">
      <alignment vertical="center"/>
    </xf>
    <xf numFmtId="38" fontId="8" fillId="0" borderId="94" xfId="34" applyFont="1" applyBorder="1" applyAlignment="1">
      <alignment vertical="center"/>
    </xf>
    <xf numFmtId="0" fontId="6" fillId="0" borderId="97" xfId="43" applyFont="1" applyBorder="1" applyAlignment="1">
      <alignment horizontal="distributed" vertical="center"/>
    </xf>
    <xf numFmtId="38" fontId="6" fillId="0" borderId="98" xfId="34" applyFont="1" applyBorder="1" applyAlignment="1">
      <alignment vertical="center"/>
    </xf>
    <xf numFmtId="38" fontId="7" fillId="0" borderId="99" xfId="34" applyFont="1" applyBorder="1" applyAlignment="1">
      <alignment vertical="center"/>
    </xf>
    <xf numFmtId="38" fontId="8" fillId="0" borderId="98" xfId="34" applyFont="1" applyBorder="1" applyAlignment="1">
      <alignment vertical="center"/>
    </xf>
    <xf numFmtId="0" fontId="6" fillId="0" borderId="101" xfId="43" applyFont="1" applyBorder="1" applyAlignment="1">
      <alignment horizontal="centerContinuous" vertical="center"/>
    </xf>
    <xf numFmtId="38" fontId="6" fillId="0" borderId="86" xfId="34" applyFont="1" applyBorder="1" applyAlignment="1">
      <alignment vertical="center"/>
    </xf>
    <xf numFmtId="38" fontId="7" fillId="0" borderId="87" xfId="34" applyFont="1" applyBorder="1" applyAlignment="1">
      <alignment vertical="center"/>
    </xf>
    <xf numFmtId="38" fontId="5" fillId="0" borderId="87"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3" fillId="0" borderId="11" xfId="33" applyFont="1" applyFill="1" applyBorder="1" applyAlignment="1">
      <alignment horizontal="right" vertical="center"/>
    </xf>
    <xf numFmtId="38" fontId="3" fillId="0" borderId="45" xfId="33" applyFont="1" applyFill="1" applyBorder="1" applyAlignment="1">
      <alignment vertical="center" shrinkToFit="1"/>
    </xf>
    <xf numFmtId="38" fontId="3" fillId="0" borderId="24" xfId="33" applyFont="1" applyFill="1" applyBorder="1" applyAlignment="1">
      <alignment vertical="center" shrinkToFit="1"/>
    </xf>
    <xf numFmtId="38" fontId="4" fillId="0" borderId="20" xfId="33" applyFont="1" applyFill="1" applyBorder="1" applyAlignment="1">
      <alignmen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49" xfId="33" applyFont="1" applyFill="1" applyBorder="1" applyAlignment="1">
      <alignment vertical="center" shrinkToFit="1"/>
    </xf>
    <xf numFmtId="38" fontId="3" fillId="0" borderId="42"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94" xfId="34" applyFont="1" applyBorder="1" applyAlignment="1">
      <alignment vertical="center"/>
    </xf>
    <xf numFmtId="177" fontId="38" fillId="0" borderId="15" xfId="33" applyNumberFormat="1" applyFont="1" applyFill="1" applyBorder="1" applyAlignment="1">
      <alignment horizontal="center" vertical="center" shrinkToFit="1"/>
    </xf>
    <xf numFmtId="38" fontId="4" fillId="0" borderId="44" xfId="33" applyFont="1" applyFill="1" applyBorder="1" applyAlignment="1">
      <alignment vertical="center" shrinkToFit="1"/>
    </xf>
    <xf numFmtId="0" fontId="45" fillId="0" borderId="0" xfId="0" applyFont="1"/>
    <xf numFmtId="0" fontId="46" fillId="0" borderId="0" xfId="0" applyFont="1"/>
    <xf numFmtId="178" fontId="46" fillId="0" borderId="0" xfId="0" applyNumberFormat="1" applyFont="1"/>
    <xf numFmtId="178" fontId="47" fillId="0" borderId="0" xfId="0" applyNumberFormat="1" applyFont="1"/>
    <xf numFmtId="178" fontId="47" fillId="0" borderId="0" xfId="0" applyNumberFormat="1" applyFont="1" applyAlignment="1">
      <alignment shrinkToFit="1"/>
    </xf>
    <xf numFmtId="0" fontId="47" fillId="0" borderId="0" xfId="0" applyFont="1"/>
    <xf numFmtId="0" fontId="48" fillId="0" borderId="0" xfId="0" applyFont="1"/>
    <xf numFmtId="0" fontId="49" fillId="0" borderId="0" xfId="0" applyFont="1" applyAlignment="1">
      <alignment vertical="center"/>
    </xf>
    <xf numFmtId="0" fontId="51" fillId="0" borderId="0" xfId="0" applyFont="1"/>
    <xf numFmtId="0" fontId="52" fillId="0" borderId="0" xfId="0" applyFont="1"/>
    <xf numFmtId="38" fontId="5" fillId="0" borderId="20" xfId="33" applyFont="1" applyFill="1" applyBorder="1" applyAlignment="1">
      <alignment vertical="center" shrinkToFit="1"/>
    </xf>
    <xf numFmtId="38" fontId="5" fillId="0" borderId="20" xfId="33" applyFont="1" applyFill="1" applyBorder="1" applyAlignment="1">
      <alignment vertical="center"/>
    </xf>
    <xf numFmtId="38" fontId="5" fillId="0" borderId="126" xfId="33" applyFont="1" applyFill="1" applyBorder="1" applyAlignment="1">
      <alignment vertical="center" shrinkToFit="1"/>
    </xf>
    <xf numFmtId="38" fontId="5" fillId="0" borderId="22" xfId="33" applyFont="1" applyFill="1" applyBorder="1" applyAlignment="1">
      <alignment vertical="center" shrinkToFit="1"/>
    </xf>
    <xf numFmtId="38" fontId="5" fillId="0" borderId="62" xfId="33" applyFont="1" applyFill="1" applyBorder="1" applyAlignment="1">
      <alignment vertical="center" shrinkToFit="1"/>
    </xf>
    <xf numFmtId="38" fontId="5" fillId="0" borderId="38" xfId="33" applyFont="1" applyFill="1" applyBorder="1" applyAlignment="1">
      <alignment vertical="center" shrinkToFit="1"/>
    </xf>
    <xf numFmtId="38" fontId="5" fillId="0" borderId="44" xfId="33" applyFont="1" applyFill="1" applyBorder="1" applyAlignment="1">
      <alignment vertical="center" shrinkToFit="1"/>
    </xf>
    <xf numFmtId="38" fontId="5" fillId="0" borderId="45" xfId="33" applyFont="1" applyFill="1" applyBorder="1" applyAlignment="1">
      <alignment vertical="center" shrinkToFit="1"/>
    </xf>
    <xf numFmtId="0" fontId="53" fillId="0" borderId="0" xfId="0" applyFont="1"/>
    <xf numFmtId="0" fontId="54" fillId="0" borderId="0" xfId="0" applyFont="1" applyAlignment="1">
      <alignment horizontal="centerContinuous"/>
    </xf>
    <xf numFmtId="0" fontId="55" fillId="0" borderId="0" xfId="0" applyFont="1" applyAlignment="1">
      <alignment horizontal="left" vertical="center"/>
    </xf>
    <xf numFmtId="0" fontId="56" fillId="0" borderId="0" xfId="0" applyFont="1" applyAlignment="1">
      <alignment horizontal="right"/>
    </xf>
    <xf numFmtId="0" fontId="57" fillId="0" borderId="0" xfId="0" applyFont="1" applyAlignment="1">
      <alignment horizontal="left" vertical="center"/>
    </xf>
    <xf numFmtId="0" fontId="58" fillId="25" borderId="68" xfId="0" applyFont="1" applyFill="1" applyBorder="1" applyAlignment="1">
      <alignment horizontal="center" vertical="center"/>
    </xf>
    <xf numFmtId="0" fontId="59" fillId="0" borderId="27" xfId="0" applyFont="1" applyBorder="1" applyAlignment="1">
      <alignment horizontal="center" vertical="center"/>
    </xf>
    <xf numFmtId="0" fontId="60" fillId="0" borderId="112" xfId="0" applyFont="1" applyBorder="1" applyAlignment="1">
      <alignment horizontal="center" vertical="center" shrinkToFit="1"/>
    </xf>
    <xf numFmtId="0" fontId="59" fillId="0" borderId="81" xfId="0" applyFont="1" applyBorder="1" applyAlignment="1">
      <alignment horizontal="center" vertical="center"/>
    </xf>
    <xf numFmtId="0" fontId="59" fillId="0" borderId="10" xfId="0" applyFont="1" applyBorder="1" applyAlignment="1">
      <alignment horizontal="center" vertical="center"/>
    </xf>
    <xf numFmtId="0" fontId="59" fillId="0" borderId="121" xfId="0" applyFont="1" applyBorder="1" applyAlignment="1">
      <alignment horizontal="left" vertical="center" indent="3"/>
    </xf>
    <xf numFmtId="0" fontId="59" fillId="0" borderId="112" xfId="0" applyFont="1" applyBorder="1" applyAlignment="1">
      <alignment horizontal="center" vertical="center"/>
    </xf>
    <xf numFmtId="0" fontId="59" fillId="0" borderId="0" xfId="0" applyFont="1" applyAlignment="1">
      <alignment horizontal="left" vertical="center"/>
    </xf>
    <xf numFmtId="0" fontId="59" fillId="0" borderId="0" xfId="0" applyFont="1" applyAlignment="1">
      <alignment horizontal="right"/>
    </xf>
    <xf numFmtId="0" fontId="64" fillId="0" borderId="0" xfId="0" applyFont="1" applyAlignment="1">
      <alignment horizontal="centerContinuous"/>
    </xf>
    <xf numFmtId="0" fontId="66"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45" fillId="0" borderId="0" xfId="0" applyFont="1" applyAlignment="1">
      <alignment horizontal="right"/>
    </xf>
    <xf numFmtId="0" fontId="65" fillId="0" borderId="0" xfId="0" applyFont="1"/>
    <xf numFmtId="38" fontId="2" fillId="0" borderId="0" xfId="33" applyFont="1" applyFill="1" applyAlignment="1">
      <alignment horizontal="right"/>
    </xf>
    <xf numFmtId="0" fontId="53" fillId="0" borderId="0" xfId="0" applyFont="1" applyAlignment="1">
      <alignment vertical="center" wrapText="1"/>
    </xf>
    <xf numFmtId="0" fontId="65" fillId="0" borderId="0" xfId="0" applyFont="1" applyAlignment="1">
      <alignment vertical="center"/>
    </xf>
    <xf numFmtId="0" fontId="65" fillId="0" borderId="0" xfId="0" applyFont="1" applyAlignment="1">
      <alignment vertical="top"/>
    </xf>
    <xf numFmtId="0" fontId="53" fillId="0" borderId="0" xfId="0" applyFont="1" applyAlignment="1">
      <alignment vertical="top" wrapText="1"/>
    </xf>
    <xf numFmtId="38" fontId="6" fillId="0" borderId="92" xfId="34" applyFont="1" applyBorder="1" applyAlignment="1">
      <alignment horizontal="center" vertical="center"/>
    </xf>
    <xf numFmtId="38" fontId="7" fillId="0" borderId="96" xfId="34" applyFont="1" applyBorder="1" applyAlignment="1">
      <alignment vertical="center"/>
    </xf>
    <xf numFmtId="38" fontId="7" fillId="0" borderId="34" xfId="34" applyFont="1" applyBorder="1" applyAlignment="1">
      <alignment vertical="center"/>
    </xf>
    <xf numFmtId="38" fontId="7" fillId="0" borderId="100" xfId="34" applyFont="1" applyBorder="1" applyAlignment="1">
      <alignment vertical="center"/>
    </xf>
    <xf numFmtId="38" fontId="5" fillId="0" borderId="88" xfId="34" applyFont="1" applyBorder="1" applyAlignment="1">
      <alignment vertical="center"/>
    </xf>
    <xf numFmtId="38" fontId="6" fillId="0" borderId="18" xfId="33" applyFont="1" applyFill="1" applyBorder="1" applyAlignment="1">
      <alignment vertical="center"/>
    </xf>
    <xf numFmtId="38" fontId="6" fillId="0" borderId="0" xfId="33" applyFont="1" applyFill="1" applyBorder="1" applyAlignment="1">
      <alignment horizontal="center" vertical="center"/>
    </xf>
    <xf numFmtId="38" fontId="3" fillId="0" borderId="20" xfId="33" applyFont="1" applyFill="1" applyBorder="1" applyAlignment="1">
      <alignment vertical="center"/>
    </xf>
    <xf numFmtId="38" fontId="3" fillId="0" borderId="45" xfId="33" applyFont="1" applyFill="1" applyBorder="1" applyAlignment="1">
      <alignment vertical="center"/>
    </xf>
    <xf numFmtId="38" fontId="3" fillId="0" borderId="128" xfId="33" applyFont="1" applyFill="1" applyBorder="1" applyAlignment="1">
      <alignment vertical="center"/>
    </xf>
    <xf numFmtId="38" fontId="2" fillId="0" borderId="0" xfId="33" applyFont="1" applyFill="1" applyBorder="1" applyAlignment="1">
      <alignment horizontal="center" vertical="center"/>
    </xf>
    <xf numFmtId="38" fontId="8" fillId="0" borderId="13" xfId="33" applyFont="1" applyFill="1" applyBorder="1" applyAlignment="1">
      <alignment vertical="center"/>
    </xf>
    <xf numFmtId="38" fontId="6" fillId="0" borderId="23" xfId="33" applyFont="1" applyFill="1" applyBorder="1" applyAlignment="1">
      <alignment vertical="center" shrinkToFit="1"/>
    </xf>
    <xf numFmtId="0" fontId="58" fillId="25" borderId="129" xfId="0"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3" fillId="0" borderId="39" xfId="33" applyFont="1" applyFill="1" applyBorder="1" applyAlignment="1">
      <alignment vertical="center" shrinkToFit="1"/>
    </xf>
    <xf numFmtId="38" fontId="3" fillId="0" borderId="50" xfId="33" applyFont="1" applyFill="1" applyBorder="1" applyAlignment="1">
      <alignment vertical="center"/>
    </xf>
    <xf numFmtId="38" fontId="3" fillId="0" borderId="53" xfId="33" applyFont="1" applyFill="1" applyBorder="1" applyAlignment="1">
      <alignment vertical="center" shrinkToFit="1"/>
    </xf>
    <xf numFmtId="38" fontId="3" fillId="0" borderId="29" xfId="33" applyFont="1" applyFill="1" applyBorder="1" applyAlignment="1">
      <alignment vertical="center"/>
    </xf>
    <xf numFmtId="58" fontId="38" fillId="0" borderId="0" xfId="33" applyNumberFormat="1"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5" fillId="0" borderId="125" xfId="33" applyFont="1" applyFill="1" applyBorder="1" applyAlignment="1">
      <alignment vertical="center"/>
    </xf>
    <xf numFmtId="38" fontId="5" fillId="0" borderId="72" xfId="33" applyFont="1" applyFill="1" applyBorder="1" applyAlignment="1">
      <alignment vertical="center"/>
    </xf>
    <xf numFmtId="38" fontId="5" fillId="0" borderId="72" xfId="33" applyFont="1" applyFill="1" applyBorder="1" applyAlignment="1">
      <alignment vertical="center" shrinkToFit="1"/>
    </xf>
    <xf numFmtId="38" fontId="3" fillId="0" borderId="77" xfId="33" applyFont="1" applyFill="1" applyBorder="1" applyAlignment="1">
      <alignment vertical="center"/>
    </xf>
    <xf numFmtId="38" fontId="3" fillId="0" borderId="78" xfId="33" applyFont="1" applyFill="1" applyBorder="1" applyAlignment="1">
      <alignment vertical="center"/>
    </xf>
    <xf numFmtId="38" fontId="5" fillId="0" borderId="111" xfId="33" applyFont="1" applyFill="1" applyBorder="1" applyAlignment="1">
      <alignment vertical="center"/>
    </xf>
    <xf numFmtId="38" fontId="5" fillId="0" borderId="111" xfId="33" applyFont="1" applyFill="1" applyBorder="1" applyAlignment="1">
      <alignment vertical="center" shrinkToFit="1"/>
    </xf>
    <xf numFmtId="38" fontId="5" fillId="0" borderId="71" xfId="33" applyFont="1" applyFill="1" applyBorder="1" applyAlignment="1">
      <alignment vertical="center"/>
    </xf>
    <xf numFmtId="38" fontId="3" fillId="0" borderId="22" xfId="33" applyFont="1" applyFill="1" applyBorder="1" applyAlignment="1">
      <alignment vertical="center"/>
    </xf>
    <xf numFmtId="38" fontId="5" fillId="0" borderId="71" xfId="33" applyFont="1" applyFill="1" applyBorder="1" applyAlignment="1">
      <alignment vertical="center" shrinkToFit="1"/>
    </xf>
    <xf numFmtId="38" fontId="3" fillId="0" borderId="77" xfId="33" applyFont="1" applyFill="1" applyBorder="1" applyAlignment="1">
      <alignment vertical="center" shrinkToFit="1"/>
    </xf>
    <xf numFmtId="38" fontId="3" fillId="0" borderId="124" xfId="33" applyFont="1" applyFill="1" applyBorder="1" applyAlignment="1">
      <alignment vertical="center"/>
    </xf>
    <xf numFmtId="38" fontId="5" fillId="0" borderId="31" xfId="33" applyFont="1" applyFill="1" applyBorder="1" applyAlignment="1">
      <alignment vertical="center" shrinkToFit="1"/>
    </xf>
    <xf numFmtId="38" fontId="3" fillId="0" borderId="40" xfId="33" applyFont="1" applyFill="1" applyBorder="1" applyAlignment="1">
      <alignment vertical="center" shrinkToFit="1"/>
    </xf>
    <xf numFmtId="38" fontId="3" fillId="0" borderId="76" xfId="33" applyFont="1" applyFill="1" applyBorder="1" applyAlignment="1">
      <alignment vertical="center"/>
    </xf>
    <xf numFmtId="38" fontId="4" fillId="0" borderId="45" xfId="33" applyFont="1" applyFill="1" applyBorder="1" applyAlignment="1">
      <alignment vertical="center"/>
    </xf>
    <xf numFmtId="38" fontId="3" fillId="0" borderId="79" xfId="33" applyFont="1" applyFill="1" applyBorder="1" applyAlignment="1">
      <alignment vertical="center"/>
    </xf>
    <xf numFmtId="38" fontId="4" fillId="0" borderId="20" xfId="33" applyFont="1" applyFill="1" applyBorder="1" applyAlignment="1">
      <alignment vertical="center"/>
    </xf>
    <xf numFmtId="38" fontId="6" fillId="0" borderId="72" xfId="33" applyFont="1" applyFill="1" applyBorder="1" applyAlignment="1">
      <alignment vertical="center"/>
    </xf>
    <xf numFmtId="38" fontId="3" fillId="0" borderId="127" xfId="33" applyFont="1" applyFill="1" applyBorder="1" applyAlignment="1">
      <alignment vertical="center"/>
    </xf>
    <xf numFmtId="38" fontId="6" fillId="0" borderId="26" xfId="33" applyFont="1" applyFill="1" applyBorder="1" applyAlignment="1">
      <alignment vertical="center" shrinkToFit="1"/>
    </xf>
    <xf numFmtId="38" fontId="5" fillId="0" borderId="74" xfId="33" applyFont="1" applyFill="1" applyBorder="1" applyAlignment="1">
      <alignment vertical="center" shrinkToFit="1"/>
    </xf>
    <xf numFmtId="38" fontId="5" fillId="0" borderId="26" xfId="33" applyFont="1" applyFill="1" applyBorder="1" applyAlignment="1">
      <alignment vertical="center" shrinkToFit="1"/>
    </xf>
    <xf numFmtId="38" fontId="6" fillId="0" borderId="0" xfId="33" applyFont="1" applyFill="1" applyAlignment="1">
      <alignment vertical="center" shrinkToFit="1"/>
    </xf>
    <xf numFmtId="38" fontId="6" fillId="0" borderId="27" xfId="33" applyFont="1" applyFill="1" applyBorder="1" applyAlignment="1">
      <alignment horizontal="right" vertical="center" shrinkToFit="1"/>
    </xf>
    <xf numFmtId="38" fontId="5" fillId="0" borderId="75"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38" fontId="3" fillId="0" borderId="42" xfId="33" applyFont="1" applyFill="1" applyBorder="1" applyAlignment="1">
      <alignment horizontal="distributed" vertical="center" justifyLastLine="1"/>
    </xf>
    <xf numFmtId="38" fontId="5" fillId="0" borderId="50" xfId="33" applyFont="1" applyFill="1" applyBorder="1" applyAlignment="1">
      <alignment vertical="center"/>
    </xf>
    <xf numFmtId="38" fontId="3" fillId="0" borderId="41" xfId="33" applyFont="1" applyFill="1" applyBorder="1" applyAlignment="1">
      <alignment horizontal="distributed" vertical="center" justifyLastLine="1"/>
    </xf>
    <xf numFmtId="38" fontId="3" fillId="0" borderId="49" xfId="33" applyFont="1" applyFill="1" applyBorder="1" applyAlignment="1">
      <alignment horizontal="distributed" vertical="center" justifyLastLine="1"/>
    </xf>
    <xf numFmtId="38" fontId="6" fillId="0" borderId="16" xfId="33" applyFont="1" applyFill="1" applyBorder="1" applyAlignment="1">
      <alignment vertical="center"/>
    </xf>
    <xf numFmtId="38" fontId="3" fillId="0" borderId="20" xfId="33" applyFont="1" applyFill="1" applyBorder="1" applyAlignment="1">
      <alignment horizontal="left" vertical="center" shrinkToFit="1"/>
    </xf>
    <xf numFmtId="38" fontId="6" fillId="0" borderId="15" xfId="33" applyFont="1" applyFill="1" applyBorder="1" applyAlignment="1">
      <alignment vertical="center"/>
    </xf>
    <xf numFmtId="38" fontId="6" fillId="0" borderId="13" xfId="33" applyFont="1" applyFill="1" applyBorder="1" applyAlignment="1">
      <alignment horizontal="center" vertical="center"/>
    </xf>
    <xf numFmtId="38" fontId="5" fillId="0" borderId="15" xfId="33" applyFont="1" applyFill="1" applyBorder="1" applyAlignment="1">
      <alignment horizontal="center" vertical="center" shrinkToFit="1"/>
    </xf>
    <xf numFmtId="38" fontId="2" fillId="0" borderId="0" xfId="33" applyFont="1" applyFill="1" applyBorder="1" applyAlignment="1">
      <alignment horizontal="right" vertical="center"/>
    </xf>
    <xf numFmtId="38" fontId="5" fillId="26" borderId="16" xfId="33" applyFont="1" applyFill="1" applyBorder="1" applyAlignment="1">
      <alignment vertical="center"/>
    </xf>
    <xf numFmtId="38" fontId="8" fillId="0" borderId="11" xfId="33" applyFont="1" applyFill="1" applyBorder="1" applyAlignment="1">
      <alignment vertical="center"/>
    </xf>
    <xf numFmtId="38" fontId="3" fillId="0" borderId="24" xfId="33" applyFont="1" applyFill="1" applyBorder="1" applyAlignment="1">
      <alignment vertical="center"/>
    </xf>
    <xf numFmtId="38" fontId="8"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39" xfId="33" applyFont="1" applyFill="1" applyBorder="1" applyAlignment="1">
      <alignment vertical="center"/>
    </xf>
    <xf numFmtId="38" fontId="5" fillId="0" borderId="39" xfId="33" applyFont="1" applyFill="1" applyBorder="1" applyAlignment="1">
      <alignment vertical="center" shrinkToFit="1"/>
    </xf>
    <xf numFmtId="38" fontId="5" fillId="0" borderId="21" xfId="33" applyFont="1" applyFill="1" applyBorder="1" applyAlignment="1">
      <alignment vertical="center"/>
    </xf>
    <xf numFmtId="38" fontId="3" fillId="0" borderId="17" xfId="33" applyFont="1" applyFill="1" applyBorder="1" applyAlignment="1">
      <alignment horizontal="center" vertical="center"/>
    </xf>
    <xf numFmtId="38" fontId="3" fillId="0" borderId="45" xfId="33" applyFont="1" applyFill="1" applyBorder="1" applyAlignment="1">
      <alignment horizontal="center" vertical="center" shrinkToFit="1"/>
    </xf>
    <xf numFmtId="38" fontId="5" fillId="0" borderId="28" xfId="33" applyFont="1" applyFill="1" applyBorder="1" applyAlignment="1">
      <alignment vertical="center"/>
    </xf>
    <xf numFmtId="38" fontId="3" fillId="0" borderId="44" xfId="33" applyFont="1" applyFill="1" applyBorder="1" applyAlignment="1">
      <alignment vertical="center"/>
    </xf>
    <xf numFmtId="38" fontId="5" fillId="0" borderId="131" xfId="33" applyFont="1" applyFill="1" applyBorder="1" applyAlignment="1">
      <alignment vertical="center" shrinkToFit="1"/>
    </xf>
    <xf numFmtId="38" fontId="3" fillId="0" borderId="21" xfId="33" applyFont="1" applyFill="1" applyBorder="1" applyAlignment="1">
      <alignment vertical="center"/>
    </xf>
    <xf numFmtId="38" fontId="5" fillId="0" borderId="31" xfId="33" applyFont="1" applyFill="1" applyBorder="1" applyAlignment="1">
      <alignment vertical="center"/>
    </xf>
    <xf numFmtId="0" fontId="45" fillId="0" borderId="0" xfId="0" applyFont="1" applyAlignment="1">
      <alignment vertical="top"/>
    </xf>
    <xf numFmtId="0" fontId="53" fillId="0" borderId="81" xfId="0" applyFont="1" applyBorder="1" applyAlignment="1">
      <alignment vertical="center" wrapText="1"/>
    </xf>
    <xf numFmtId="0" fontId="72" fillId="0" borderId="0" xfId="0" applyFont="1"/>
    <xf numFmtId="0" fontId="53" fillId="0" borderId="0" xfId="0" applyFont="1" applyAlignment="1">
      <alignment horizontal="left" vertical="justify" wrapText="1"/>
    </xf>
    <xf numFmtId="0" fontId="45" fillId="0" borderId="0" xfId="0" applyFont="1" applyAlignment="1">
      <alignment horizontal="left"/>
    </xf>
    <xf numFmtId="0" fontId="53" fillId="0" borderId="0" xfId="0" applyFont="1" applyAlignment="1">
      <alignment vertical="top"/>
    </xf>
    <xf numFmtId="0" fontId="70" fillId="0" borderId="0" xfId="0" applyFont="1" applyAlignment="1">
      <alignment vertical="top" wrapText="1"/>
    </xf>
    <xf numFmtId="0" fontId="45" fillId="0" borderId="81" xfId="0" applyFont="1" applyBorder="1" applyAlignment="1">
      <alignment horizontal="center" vertical="center"/>
    </xf>
    <xf numFmtId="0" fontId="72" fillId="0" borderId="0" xfId="0" applyFont="1" applyAlignment="1">
      <alignment horizontal="centerContinuous" vertical="center"/>
    </xf>
    <xf numFmtId="0" fontId="56" fillId="0" borderId="0" xfId="0" applyFont="1" applyAlignment="1">
      <alignment horizontal="left" vertical="top"/>
    </xf>
    <xf numFmtId="38" fontId="3" fillId="0" borderId="63" xfId="33" applyFont="1" applyFill="1" applyBorder="1" applyAlignment="1">
      <alignment vertical="center"/>
    </xf>
    <xf numFmtId="0" fontId="53" fillId="0" borderId="0" xfId="0" applyFont="1" applyAlignment="1">
      <alignment horizontal="right" vertical="top" wrapText="1"/>
    </xf>
    <xf numFmtId="38" fontId="6" fillId="0" borderId="29" xfId="33" applyFont="1" applyFill="1" applyBorder="1" applyAlignment="1">
      <alignment vertical="center" shrinkToFit="1"/>
    </xf>
    <xf numFmtId="38" fontId="3" fillId="0" borderId="130" xfId="33" applyFont="1" applyFill="1" applyBorder="1" applyAlignment="1">
      <alignment vertical="center"/>
    </xf>
    <xf numFmtId="38" fontId="3" fillId="0" borderId="14" xfId="33" applyFont="1" applyFill="1" applyBorder="1" applyAlignment="1">
      <alignment horizontal="left" vertical="center" shrinkToFit="1"/>
    </xf>
    <xf numFmtId="38" fontId="75" fillId="0" borderId="11" xfId="33" applyFont="1" applyFill="1" applyBorder="1" applyAlignment="1">
      <alignment horizontal="left" vertical="center" shrinkToFit="1"/>
    </xf>
    <xf numFmtId="38" fontId="3" fillId="0" borderId="11" xfId="33" applyFont="1" applyFill="1" applyBorder="1" applyAlignment="1">
      <alignment horizontal="left" vertical="center" shrinkToFit="1"/>
    </xf>
    <xf numFmtId="38" fontId="6" fillId="0" borderId="29" xfId="33" applyFont="1" applyFill="1" applyBorder="1" applyAlignment="1">
      <alignment vertical="center"/>
    </xf>
    <xf numFmtId="38" fontId="6" fillId="0" borderId="23" xfId="33" applyFont="1" applyFill="1" applyBorder="1" applyAlignment="1">
      <alignment horizontal="right" vertical="center" shrinkToFit="1"/>
    </xf>
    <xf numFmtId="38" fontId="76" fillId="0" borderId="14" xfId="33" applyFont="1" applyFill="1" applyBorder="1" applyAlignment="1">
      <alignment vertical="center" shrinkToFit="1"/>
    </xf>
    <xf numFmtId="38" fontId="76" fillId="0" borderId="11" xfId="33" applyFont="1" applyFill="1" applyBorder="1" applyAlignment="1">
      <alignment vertical="center" shrinkToFit="1"/>
    </xf>
    <xf numFmtId="38" fontId="75" fillId="0" borderId="44" xfId="33" applyFont="1" applyFill="1" applyBorder="1" applyAlignment="1">
      <alignment vertical="center" shrinkToFit="1"/>
    </xf>
    <xf numFmtId="49" fontId="71" fillId="0" borderId="0" xfId="44" applyNumberFormat="1" applyFont="1" applyAlignment="1">
      <alignment horizontal="left" vertical="center"/>
    </xf>
    <xf numFmtId="0" fontId="56" fillId="0" borderId="0" xfId="0" applyFont="1" applyAlignment="1">
      <alignment horizontal="left"/>
    </xf>
    <xf numFmtId="0" fontId="53" fillId="0" borderId="0" xfId="0" applyFont="1" applyAlignment="1">
      <alignment horizontal="left" vertical="center" wrapText="1"/>
    </xf>
    <xf numFmtId="0" fontId="53" fillId="0" borderId="0" xfId="0" applyFont="1" applyAlignment="1">
      <alignment vertical="top"/>
    </xf>
    <xf numFmtId="0" fontId="73" fillId="28" borderId="0" xfId="0" applyFont="1" applyFill="1" applyAlignment="1">
      <alignment horizontal="center" vertical="center"/>
    </xf>
    <xf numFmtId="0" fontId="53" fillId="0" borderId="0" xfId="0" applyFont="1" applyAlignment="1">
      <alignment horizontal="left" vertical="top" wrapText="1"/>
    </xf>
    <xf numFmtId="0" fontId="74" fillId="27" borderId="0" xfId="0" applyFont="1" applyFill="1" applyAlignment="1">
      <alignment horizontal="left" vertical="justify" wrapText="1"/>
    </xf>
    <xf numFmtId="0" fontId="56" fillId="27" borderId="0" xfId="0" applyFont="1" applyFill="1" applyAlignment="1">
      <alignment horizontal="left" vertical="center"/>
    </xf>
    <xf numFmtId="0" fontId="53" fillId="0" borderId="0" xfId="0" applyFont="1" applyAlignment="1">
      <alignment horizontal="left" vertical="justify" wrapText="1"/>
    </xf>
    <xf numFmtId="0" fontId="53" fillId="0" borderId="0" xfId="0" applyFont="1" applyAlignment="1">
      <alignment vertical="center" wrapText="1"/>
    </xf>
    <xf numFmtId="0" fontId="67" fillId="0" borderId="0" xfId="43" applyFont="1" applyAlignment="1">
      <alignment horizontal="center" vertical="center"/>
    </xf>
    <xf numFmtId="38" fontId="40" fillId="0" borderId="83" xfId="34" applyFont="1" applyBorder="1" applyAlignment="1">
      <alignment horizontal="distributed" vertical="center" justifyLastLine="1"/>
    </xf>
    <xf numFmtId="38" fontId="40" fillId="0" borderId="84" xfId="34" applyFont="1" applyBorder="1" applyAlignment="1">
      <alignment horizontal="distributed" vertical="center" justifyLastLine="1"/>
    </xf>
    <xf numFmtId="38" fontId="40" fillId="0" borderId="85" xfId="34" applyFont="1" applyBorder="1" applyAlignment="1">
      <alignment horizontal="distributed" vertical="center" justifyLastLine="1"/>
    </xf>
    <xf numFmtId="38" fontId="7" fillId="0" borderId="57" xfId="33" applyFont="1" applyFill="1" applyBorder="1" applyAlignment="1">
      <alignment horizontal="center" vertical="distributed" textRotation="255" justifyLastLine="1"/>
    </xf>
    <xf numFmtId="38" fontId="7" fillId="0" borderId="4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54"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59" xfId="33" applyFont="1" applyFill="1" applyBorder="1" applyAlignment="1">
      <alignment horizontal="center" vertical="distributed" textRotation="255" justifyLastLine="1"/>
    </xf>
    <xf numFmtId="38" fontId="7" fillId="0" borderId="48" xfId="33" applyFont="1" applyFill="1" applyBorder="1" applyAlignment="1">
      <alignment horizontal="center" vertical="distributed" textRotation="255" justifyLastLine="1"/>
    </xf>
    <xf numFmtId="38" fontId="6" fillId="0" borderId="57"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59" xfId="33" applyFont="1" applyFill="1" applyBorder="1" applyAlignment="1">
      <alignment horizontal="right" vertical="center"/>
    </xf>
    <xf numFmtId="38" fontId="6" fillId="0" borderId="53" xfId="33" applyFont="1" applyFill="1" applyBorder="1" applyAlignment="1">
      <alignment horizontal="right" vertical="center"/>
    </xf>
    <xf numFmtId="38" fontId="6" fillId="0" borderId="18" xfId="33" applyFont="1" applyFill="1" applyBorder="1" applyAlignment="1">
      <alignment vertical="center"/>
    </xf>
    <xf numFmtId="38" fontId="6" fillId="0" borderId="53" xfId="33" applyFont="1" applyFill="1" applyBorder="1" applyAlignment="1">
      <alignment vertical="center"/>
    </xf>
    <xf numFmtId="38" fontId="6" fillId="0" borderId="47" xfId="33" applyFont="1" applyFill="1" applyBorder="1" applyAlignment="1">
      <alignment horizontal="right" vertical="center" shrinkToFit="1"/>
    </xf>
    <xf numFmtId="38" fontId="6" fillId="0" borderId="48" xfId="33" applyFont="1" applyFill="1" applyBorder="1" applyAlignment="1">
      <alignment horizontal="right" vertical="center" shrinkToFit="1"/>
    </xf>
    <xf numFmtId="38" fontId="15" fillId="24" borderId="102" xfId="33" applyFont="1" applyFill="1" applyBorder="1" applyAlignment="1">
      <alignment horizontal="center" vertical="center"/>
    </xf>
    <xf numFmtId="38" fontId="15" fillId="24" borderId="73" xfId="33" applyFont="1" applyFill="1" applyBorder="1" applyAlignment="1">
      <alignment horizontal="center" vertical="center"/>
    </xf>
    <xf numFmtId="38" fontId="15" fillId="24" borderId="103" xfId="33" applyFont="1" applyFill="1" applyBorder="1" applyAlignment="1">
      <alignment horizontal="center" vertical="center"/>
    </xf>
    <xf numFmtId="38" fontId="3" fillId="0" borderId="10" xfId="33" applyFont="1" applyFill="1" applyBorder="1" applyAlignment="1">
      <alignment horizontal="center" vertical="center" shrinkToFit="1"/>
    </xf>
    <xf numFmtId="38" fontId="3" fillId="0" borderId="46" xfId="33" applyFont="1" applyFill="1" applyBorder="1" applyAlignment="1">
      <alignment horizontal="center" vertical="center" shrinkToFit="1"/>
    </xf>
    <xf numFmtId="38" fontId="6" fillId="0" borderId="57" xfId="33" applyFont="1" applyFill="1" applyBorder="1" applyAlignment="1">
      <alignment horizontal="center" vertical="center" justifyLastLine="1" shrinkToFit="1"/>
    </xf>
    <xf numFmtId="38" fontId="6" fillId="0" borderId="47" xfId="33" applyFont="1" applyFill="1" applyBorder="1" applyAlignment="1">
      <alignment horizontal="center" vertical="center" justifyLastLine="1" shrinkToFit="1"/>
    </xf>
    <xf numFmtId="38" fontId="6" fillId="0" borderId="59" xfId="33" applyFont="1" applyFill="1" applyBorder="1" applyAlignment="1">
      <alignment horizontal="center" vertical="center" justifyLastLine="1" shrinkToFit="1"/>
    </xf>
    <xf numFmtId="38" fontId="6" fillId="0" borderId="48" xfId="33" applyFont="1" applyFill="1" applyBorder="1" applyAlignment="1">
      <alignment horizontal="center" vertical="center" justifyLastLine="1" shrinkToFit="1"/>
    </xf>
    <xf numFmtId="38" fontId="6" fillId="0" borderId="106" xfId="33" applyFont="1" applyFill="1" applyBorder="1" applyAlignment="1">
      <alignment horizontal="center" vertical="center" justifyLastLine="1" shrinkToFit="1"/>
    </xf>
    <xf numFmtId="38" fontId="6" fillId="0" borderId="107" xfId="33" applyFont="1" applyFill="1" applyBorder="1" applyAlignment="1">
      <alignment horizontal="center" vertical="center" justifyLastLine="1" shrinkToFit="1"/>
    </xf>
    <xf numFmtId="38" fontId="2" fillId="0" borderId="61" xfId="33" applyFont="1" applyFill="1" applyBorder="1" applyAlignment="1">
      <alignment horizontal="center" vertical="center" shrinkToFit="1"/>
    </xf>
    <xf numFmtId="38" fontId="2" fillId="0" borderId="44" xfId="33" applyFont="1" applyFill="1" applyBorder="1" applyAlignment="1">
      <alignment horizontal="center" vertical="center" shrinkToFit="1"/>
    </xf>
    <xf numFmtId="38" fontId="2" fillId="0" borderId="62" xfId="33" applyFont="1" applyFill="1" applyBorder="1" applyAlignment="1">
      <alignment horizontal="center" vertical="center" shrinkToFit="1"/>
    </xf>
    <xf numFmtId="38" fontId="3" fillId="0" borderId="68" xfId="33" applyFont="1" applyFill="1" applyBorder="1" applyAlignment="1">
      <alignment horizontal="center" vertical="center" shrinkToFit="1"/>
    </xf>
    <xf numFmtId="38" fontId="3" fillId="0" borderId="73" xfId="33" applyFont="1" applyFill="1" applyBorder="1" applyAlignment="1">
      <alignment horizontal="center" vertical="center" shrinkToFit="1"/>
    </xf>
    <xf numFmtId="38" fontId="2" fillId="0" borderId="108" xfId="33" applyFont="1" applyFill="1" applyBorder="1" applyAlignment="1">
      <alignment horizontal="center" vertical="center" shrinkToFit="1"/>
    </xf>
    <xf numFmtId="38" fontId="6" fillId="0" borderId="18" xfId="33" applyFont="1" applyFill="1" applyBorder="1" applyAlignment="1">
      <alignment horizontal="left" vertical="center"/>
    </xf>
    <xf numFmtId="38" fontId="6" fillId="0" borderId="53" xfId="33" applyFont="1" applyFill="1" applyBorder="1" applyAlignment="1">
      <alignment horizontal="left" vertical="center"/>
    </xf>
    <xf numFmtId="38" fontId="3" fillId="0" borderId="80" xfId="33" applyFont="1" applyFill="1" applyBorder="1" applyAlignment="1">
      <alignment horizontal="center" vertical="center" shrinkToFit="1"/>
    </xf>
    <xf numFmtId="38" fontId="2" fillId="0" borderId="36" xfId="33" applyFont="1" applyFill="1" applyBorder="1" applyAlignment="1">
      <alignment horizontal="center" vertical="top"/>
    </xf>
    <xf numFmtId="38" fontId="2" fillId="0" borderId="14" xfId="33" applyFont="1" applyFill="1" applyBorder="1" applyAlignment="1">
      <alignment horizontal="center" vertical="top"/>
    </xf>
    <xf numFmtId="176" fontId="38" fillId="0" borderId="17" xfId="33" applyNumberFormat="1" applyFont="1" applyFill="1" applyBorder="1" applyAlignment="1">
      <alignment horizontal="center" vertical="center" shrinkToFit="1"/>
    </xf>
    <xf numFmtId="176" fontId="38" fillId="0" borderId="13" xfId="33" applyNumberFormat="1" applyFont="1" applyFill="1" applyBorder="1" applyAlignment="1">
      <alignment horizontal="center" vertical="center" shrinkToFit="1"/>
    </xf>
    <xf numFmtId="38" fontId="2" fillId="0" borderId="14" xfId="33" applyFont="1" applyFill="1" applyBorder="1" applyAlignment="1">
      <alignment horizontal="center" vertical="center"/>
    </xf>
    <xf numFmtId="38" fontId="38" fillId="0" borderId="28" xfId="33" applyFont="1" applyFill="1" applyBorder="1" applyAlignment="1">
      <alignment horizontal="center" vertical="center" shrinkToFit="1"/>
    </xf>
    <xf numFmtId="38" fontId="38" fillId="0" borderId="45" xfId="33" applyFont="1" applyFill="1" applyBorder="1" applyAlignment="1">
      <alignment horizontal="center" vertical="center" shrinkToFit="1"/>
    </xf>
    <xf numFmtId="38" fontId="39" fillId="0" borderId="28" xfId="33" applyFont="1" applyFill="1" applyBorder="1" applyAlignment="1">
      <alignment horizontal="center" vertical="center" shrinkToFit="1"/>
    </xf>
    <xf numFmtId="38" fontId="39" fillId="0" borderId="60" xfId="33" applyFont="1" applyFill="1" applyBorder="1" applyAlignment="1">
      <alignment horizontal="center" vertical="center" shrinkToFit="1"/>
    </xf>
    <xf numFmtId="38" fontId="39" fillId="0" borderId="45" xfId="33" applyFont="1" applyFill="1" applyBorder="1" applyAlignment="1">
      <alignment horizontal="center" vertical="center" shrinkToFit="1"/>
    </xf>
    <xf numFmtId="38" fontId="2" fillId="0" borderId="37" xfId="33" applyFont="1" applyFill="1" applyBorder="1" applyAlignment="1">
      <alignment horizontal="center" vertical="center"/>
    </xf>
    <xf numFmtId="38" fontId="2" fillId="0" borderId="62" xfId="33" applyFont="1" applyFill="1" applyBorder="1" applyAlignment="1">
      <alignment horizontal="center" vertical="center"/>
    </xf>
    <xf numFmtId="38" fontId="2" fillId="0" borderId="44" xfId="33" applyFont="1" applyFill="1" applyBorder="1" applyAlignment="1">
      <alignment horizontal="center" vertical="center"/>
    </xf>
    <xf numFmtId="38" fontId="15" fillId="24" borderId="104" xfId="33" applyFont="1" applyFill="1" applyBorder="1" applyAlignment="1">
      <alignment horizontal="center" vertical="center"/>
    </xf>
    <xf numFmtId="38" fontId="38" fillId="0" borderId="60" xfId="33" applyFont="1" applyFill="1" applyBorder="1" applyAlignment="1">
      <alignment horizontal="center" vertical="center" shrinkToFit="1"/>
    </xf>
    <xf numFmtId="38" fontId="38" fillId="0" borderId="13" xfId="33" applyFont="1" applyFill="1" applyBorder="1" applyAlignment="1">
      <alignment horizontal="center" vertical="center" shrinkToFit="1"/>
    </xf>
    <xf numFmtId="38" fontId="6" fillId="0" borderId="0" xfId="33" applyFont="1" applyFill="1" applyBorder="1" applyAlignment="1">
      <alignment horizontal="center" vertical="center"/>
    </xf>
    <xf numFmtId="38" fontId="3" fillId="0" borderId="36" xfId="33" applyFont="1" applyFill="1" applyBorder="1" applyAlignment="1">
      <alignment horizontal="center" vertical="center" justifyLastLine="1"/>
    </xf>
    <xf numFmtId="38" fontId="3" fillId="0" borderId="14" xfId="33" applyFont="1" applyFill="1" applyBorder="1" applyAlignment="1">
      <alignment horizontal="center" vertical="center" justifyLastLine="1"/>
    </xf>
    <xf numFmtId="38" fontId="3" fillId="0" borderId="17" xfId="33" applyFont="1" applyFill="1" applyBorder="1" applyAlignment="1">
      <alignment horizontal="center" vertical="center" justifyLastLine="1"/>
    </xf>
    <xf numFmtId="38" fontId="3" fillId="0" borderId="13" xfId="33" applyFont="1" applyFill="1" applyBorder="1" applyAlignment="1">
      <alignment horizontal="center" vertical="center" justifyLastLine="1"/>
    </xf>
    <xf numFmtId="38" fontId="2" fillId="0" borderId="61" xfId="33" applyFont="1" applyFill="1" applyBorder="1" applyAlignment="1">
      <alignment horizontal="center" vertical="top"/>
    </xf>
    <xf numFmtId="38" fontId="2" fillId="0" borderId="62" xfId="33" applyFont="1" applyFill="1" applyBorder="1" applyAlignment="1">
      <alignment horizontal="center" vertical="top"/>
    </xf>
    <xf numFmtId="38" fontId="2" fillId="0" borderId="44" xfId="33" applyFont="1" applyFill="1" applyBorder="1" applyAlignment="1">
      <alignment horizontal="center" vertical="top"/>
    </xf>
    <xf numFmtId="38" fontId="15" fillId="24" borderId="70" xfId="33" applyFont="1" applyFill="1" applyBorder="1" applyAlignment="1">
      <alignment horizontal="center" vertical="center"/>
    </xf>
    <xf numFmtId="38" fontId="15" fillId="24" borderId="55" xfId="33" applyFont="1" applyFill="1" applyBorder="1" applyAlignment="1">
      <alignment horizontal="center" vertical="center"/>
    </xf>
    <xf numFmtId="38" fontId="15" fillId="24" borderId="69"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56" xfId="33" applyFont="1" applyFill="1" applyBorder="1" applyAlignment="1">
      <alignment horizontal="center" vertical="center"/>
    </xf>
    <xf numFmtId="176" fontId="38" fillId="0" borderId="63" xfId="33" applyNumberFormat="1" applyFont="1" applyFill="1" applyBorder="1" applyAlignment="1">
      <alignment horizontal="center" vertical="center" shrinkToFit="1"/>
    </xf>
    <xf numFmtId="176" fontId="38" fillId="0" borderId="60" xfId="33" applyNumberFormat="1" applyFont="1" applyFill="1" applyBorder="1" applyAlignment="1">
      <alignment horizontal="center" vertical="center" shrinkToFit="1"/>
    </xf>
    <xf numFmtId="176" fontId="38" fillId="0" borderId="45" xfId="33" applyNumberFormat="1" applyFont="1" applyFill="1" applyBorder="1" applyAlignment="1">
      <alignment horizontal="center" vertical="center" shrinkToFit="1"/>
    </xf>
    <xf numFmtId="38" fontId="2" fillId="0" borderId="37" xfId="33" applyFont="1" applyFill="1" applyBorder="1" applyAlignment="1">
      <alignment horizontal="center" vertical="center" shrinkToFit="1"/>
    </xf>
    <xf numFmtId="38" fontId="3" fillId="0" borderId="59" xfId="33" applyFont="1" applyFill="1" applyBorder="1" applyAlignment="1">
      <alignment horizontal="center" vertical="center" justifyLastLine="1"/>
    </xf>
    <xf numFmtId="38" fontId="3" fillId="0" borderId="49"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6" fillId="0" borderId="18" xfId="33" applyFont="1" applyFill="1" applyBorder="1" applyAlignment="1">
      <alignment horizontal="center" vertical="center"/>
    </xf>
    <xf numFmtId="38" fontId="3" fillId="0" borderId="66" xfId="33" applyFont="1" applyFill="1" applyBorder="1" applyAlignment="1">
      <alignment horizontal="center" vertical="center" justifyLastLine="1"/>
    </xf>
    <xf numFmtId="38" fontId="3" fillId="0" borderId="105" xfId="33" applyFont="1" applyFill="1" applyBorder="1" applyAlignment="1">
      <alignment horizontal="center" vertical="center" justifyLastLine="1"/>
    </xf>
    <xf numFmtId="38" fontId="3" fillId="0" borderId="50" xfId="33" applyFont="1" applyFill="1" applyBorder="1" applyAlignment="1">
      <alignment horizontal="center" vertical="center" justifyLastLine="1"/>
    </xf>
    <xf numFmtId="38" fontId="3" fillId="0" borderId="68" xfId="33" applyFont="1" applyFill="1" applyBorder="1" applyAlignment="1">
      <alignment horizontal="center" vertical="center" justifyLastLine="1"/>
    </xf>
    <xf numFmtId="38" fontId="3" fillId="0" borderId="66" xfId="33" applyFont="1" applyFill="1" applyBorder="1" applyAlignment="1">
      <alignment horizontal="center" vertical="center"/>
    </xf>
    <xf numFmtId="38" fontId="3" fillId="0" borderId="105" xfId="33" applyFont="1" applyFill="1" applyBorder="1" applyAlignment="1">
      <alignment horizontal="center" vertical="center"/>
    </xf>
    <xf numFmtId="38" fontId="5" fillId="0" borderId="57" xfId="33" applyFont="1" applyFill="1" applyBorder="1" applyAlignment="1">
      <alignment horizontal="center" vertical="center" textRotation="255"/>
    </xf>
    <xf numFmtId="38" fontId="5" fillId="0" borderId="4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54" xfId="33" applyFont="1" applyFill="1" applyBorder="1" applyAlignment="1">
      <alignment horizontal="center" vertical="center" textRotation="255"/>
    </xf>
    <xf numFmtId="38" fontId="5" fillId="0" borderId="59" xfId="33" applyFont="1" applyFill="1" applyBorder="1" applyAlignment="1">
      <alignment horizontal="center" vertical="center" textRotation="255"/>
    </xf>
    <xf numFmtId="38" fontId="5" fillId="0" borderId="48" xfId="33" applyFont="1" applyFill="1" applyBorder="1" applyAlignment="1">
      <alignment horizontal="center" vertical="center" textRotation="255"/>
    </xf>
    <xf numFmtId="38" fontId="2" fillId="0" borderId="68" xfId="33" applyFont="1" applyFill="1" applyBorder="1" applyAlignment="1">
      <alignment horizontal="center" vertical="center"/>
    </xf>
    <xf numFmtId="38" fontId="2" fillId="0" borderId="105" xfId="33" applyFont="1" applyFill="1" applyBorder="1" applyAlignment="1">
      <alignment horizontal="center" vertical="center"/>
    </xf>
    <xf numFmtId="38" fontId="2" fillId="0" borderId="66" xfId="33" applyFont="1" applyFill="1" applyBorder="1" applyAlignment="1">
      <alignment horizontal="center" vertical="center"/>
    </xf>
    <xf numFmtId="38" fontId="3" fillId="0" borderId="68" xfId="33" applyFont="1" applyFill="1" applyBorder="1" applyAlignment="1">
      <alignment horizontal="center" vertical="center"/>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3" xfId="33" applyFont="1" applyFill="1" applyBorder="1" applyAlignment="1">
      <alignment horizontal="center" vertical="center" textRotation="255"/>
    </xf>
    <xf numFmtId="38" fontId="15" fillId="24" borderId="6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6" xfId="33" applyFont="1" applyFill="1" applyBorder="1" applyAlignment="1">
      <alignment horizontal="center" vertical="center"/>
    </xf>
    <xf numFmtId="38" fontId="2" fillId="0" borderId="68" xfId="33" applyFont="1" applyFill="1" applyBorder="1" applyAlignment="1">
      <alignment horizontal="center" vertical="center" shrinkToFit="1"/>
    </xf>
    <xf numFmtId="38" fontId="2" fillId="0" borderId="105" xfId="33" applyFont="1" applyFill="1" applyBorder="1" applyAlignment="1">
      <alignment horizontal="center" vertical="center" shrinkToFit="1"/>
    </xf>
    <xf numFmtId="38" fontId="2" fillId="0" borderId="66" xfId="33" applyFont="1" applyFill="1" applyBorder="1" applyAlignment="1">
      <alignment horizontal="center" vertical="center" shrinkToFit="1"/>
    </xf>
    <xf numFmtId="14" fontId="53" fillId="0" borderId="0" xfId="0" applyNumberFormat="1" applyFont="1" applyAlignment="1">
      <alignment horizontal="right"/>
    </xf>
    <xf numFmtId="0" fontId="53" fillId="0" borderId="0" xfId="0" applyFont="1" applyAlignment="1">
      <alignment horizontal="right"/>
    </xf>
    <xf numFmtId="0" fontId="58" fillId="25" borderId="129" xfId="0" applyFont="1" applyFill="1" applyBorder="1" applyAlignment="1">
      <alignment horizontal="center" vertical="center"/>
    </xf>
    <xf numFmtId="0" fontId="58" fillId="25" borderId="10" xfId="0" applyFont="1" applyFill="1" applyBorder="1" applyAlignment="1">
      <alignment horizontal="center" vertical="center"/>
    </xf>
    <xf numFmtId="0" fontId="58" fillId="25" borderId="46" xfId="0" applyFont="1" applyFill="1" applyBorder="1" applyAlignment="1">
      <alignment horizontal="center" vertical="center"/>
    </xf>
    <xf numFmtId="0" fontId="59" fillId="0" borderId="59" xfId="0" applyFont="1" applyBorder="1" applyAlignment="1">
      <alignment horizontal="center" vertical="center"/>
    </xf>
    <xf numFmtId="0" fontId="59" fillId="0" borderId="48" xfId="0" applyFont="1" applyBorder="1" applyAlignment="1">
      <alignment horizontal="center" vertical="center"/>
    </xf>
    <xf numFmtId="0" fontId="59" fillId="0" borderId="53" xfId="0" applyFont="1" applyBorder="1" applyAlignment="1">
      <alignment horizontal="center" vertical="center"/>
    </xf>
    <xf numFmtId="0" fontId="59" fillId="26" borderId="59" xfId="0" applyFont="1" applyFill="1" applyBorder="1" applyAlignment="1">
      <alignment horizontal="center" vertical="center"/>
    </xf>
    <xf numFmtId="0" fontId="59" fillId="26" borderId="48" xfId="0" applyFont="1" applyFill="1" applyBorder="1" applyAlignment="1">
      <alignment horizontal="center" vertical="center"/>
    </xf>
    <xf numFmtId="0" fontId="59" fillId="0" borderId="117" xfId="0" applyFont="1" applyBorder="1" applyAlignment="1">
      <alignment horizontal="left" vertical="center" wrapText="1" indent="3"/>
    </xf>
    <xf numFmtId="0" fontId="59" fillId="0" borderId="113" xfId="0" applyFont="1" applyBorder="1" applyAlignment="1">
      <alignment horizontal="left" vertical="center" wrapText="1" indent="3"/>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xf numFmtId="179" fontId="59" fillId="0" borderId="58" xfId="0" applyNumberFormat="1" applyFont="1" applyBorder="1" applyAlignment="1">
      <alignment horizontal="center" vertical="center" wrapText="1"/>
    </xf>
    <xf numFmtId="179" fontId="59" fillId="0" borderId="54" xfId="0" applyNumberFormat="1" applyFont="1" applyBorder="1" applyAlignment="1">
      <alignment horizontal="center" vertical="center"/>
    </xf>
    <xf numFmtId="179" fontId="59" fillId="0" borderId="118" xfId="0" applyNumberFormat="1" applyFont="1" applyBorder="1" applyAlignment="1">
      <alignment horizontal="center" vertical="center"/>
    </xf>
    <xf numFmtId="179" fontId="59" fillId="0" borderId="119" xfId="0" applyNumberFormat="1" applyFont="1" applyBorder="1" applyAlignment="1">
      <alignment horizontal="center" vertical="center"/>
    </xf>
    <xf numFmtId="0" fontId="59" fillId="0" borderId="68" xfId="0" applyFont="1" applyBorder="1" applyAlignment="1">
      <alignment horizontal="center" vertical="center"/>
    </xf>
    <xf numFmtId="0" fontId="59" fillId="0" borderId="46" xfId="0" applyFont="1" applyBorder="1" applyAlignment="1">
      <alignment horizontal="center" vertical="center"/>
    </xf>
    <xf numFmtId="0" fontId="59" fillId="0" borderId="10" xfId="0" applyFont="1" applyBorder="1" applyAlignment="1">
      <alignment horizontal="center" vertical="center"/>
    </xf>
    <xf numFmtId="0" fontId="62" fillId="0" borderId="58" xfId="0" applyFont="1" applyBorder="1" applyAlignment="1">
      <alignment horizontal="center" vertical="center" wrapText="1" shrinkToFit="1"/>
    </xf>
    <xf numFmtId="0" fontId="62" fillId="0" borderId="54" xfId="0" applyFont="1" applyBorder="1" applyAlignment="1">
      <alignment horizontal="center" vertical="center" shrinkToFit="1"/>
    </xf>
    <xf numFmtId="0" fontId="62" fillId="0" borderId="118" xfId="0" applyFont="1" applyBorder="1" applyAlignment="1">
      <alignment horizontal="center" vertical="center" shrinkToFit="1"/>
    </xf>
    <xf numFmtId="0" fontId="62" fillId="0" borderId="119" xfId="0" applyFont="1" applyBorder="1" applyAlignment="1">
      <alignment horizontal="center" vertical="center" shrinkToFit="1"/>
    </xf>
    <xf numFmtId="0" fontId="59" fillId="0" borderId="114" xfId="0" applyFont="1" applyBorder="1" applyAlignment="1">
      <alignment horizontal="center" vertical="center"/>
    </xf>
    <xf numFmtId="0" fontId="59" fillId="0" borderId="117" xfId="0" applyFont="1" applyBorder="1" applyAlignment="1">
      <alignment horizontal="center" vertical="center"/>
    </xf>
    <xf numFmtId="179" fontId="59" fillId="0" borderId="115" xfId="0" applyNumberFormat="1" applyFont="1" applyBorder="1" applyAlignment="1">
      <alignment horizontal="center" vertical="center" wrapText="1"/>
    </xf>
    <xf numFmtId="179" fontId="59" fillId="0" borderId="116" xfId="0" applyNumberFormat="1" applyFont="1" applyBorder="1" applyAlignment="1">
      <alignment horizontal="center" vertical="center"/>
    </xf>
    <xf numFmtId="0" fontId="62" fillId="0" borderId="115" xfId="0" applyFont="1" applyBorder="1" applyAlignment="1">
      <alignment horizontal="center" vertical="center" wrapText="1" shrinkToFit="1"/>
    </xf>
    <xf numFmtId="0" fontId="62" fillId="0" borderId="116" xfId="0" applyFont="1" applyBorder="1" applyAlignment="1">
      <alignment horizontal="center" vertical="center" shrinkToFit="1"/>
    </xf>
    <xf numFmtId="0" fontId="59" fillId="0" borderId="114" xfId="0" applyFont="1" applyBorder="1" applyAlignment="1">
      <alignment horizontal="left" vertical="center" wrapText="1" indent="3"/>
    </xf>
    <xf numFmtId="0" fontId="59" fillId="0" borderId="120" xfId="0" applyFont="1" applyBorder="1" applyAlignment="1">
      <alignment horizontal="left" vertical="center" wrapText="1" indent="3"/>
    </xf>
    <xf numFmtId="0" fontId="59" fillId="0" borderId="120" xfId="0" applyFont="1" applyBorder="1" applyAlignment="1">
      <alignment horizontal="center" vertical="center"/>
    </xf>
    <xf numFmtId="180" fontId="59" fillId="0" borderId="115" xfId="0" applyNumberFormat="1" applyFont="1" applyBorder="1" applyAlignment="1">
      <alignment horizontal="center" vertical="center" wrapText="1"/>
    </xf>
    <xf numFmtId="180" fontId="59" fillId="0" borderId="116" xfId="0" applyNumberFormat="1" applyFont="1" applyBorder="1" applyAlignment="1">
      <alignment horizontal="center" vertical="center"/>
    </xf>
    <xf numFmtId="180" fontId="59" fillId="0" borderId="58" xfId="0" applyNumberFormat="1" applyFont="1" applyBorder="1" applyAlignment="1">
      <alignment horizontal="center" vertical="center"/>
    </xf>
    <xf numFmtId="180" fontId="59" fillId="0" borderId="54" xfId="0" applyNumberFormat="1" applyFont="1" applyBorder="1" applyAlignment="1">
      <alignment horizontal="center" vertical="center"/>
    </xf>
    <xf numFmtId="180" fontId="59" fillId="0" borderId="118" xfId="0" applyNumberFormat="1" applyFont="1" applyBorder="1" applyAlignment="1">
      <alignment horizontal="center" vertical="center"/>
    </xf>
    <xf numFmtId="180" fontId="59" fillId="0" borderId="119" xfId="0" applyNumberFormat="1" applyFont="1" applyBorder="1" applyAlignment="1">
      <alignment horizontal="center" vertical="center"/>
    </xf>
    <xf numFmtId="179" fontId="59" fillId="0" borderId="58" xfId="0" applyNumberFormat="1" applyFont="1" applyBorder="1" applyAlignment="1">
      <alignment horizontal="center" vertical="center"/>
    </xf>
    <xf numFmtId="0" fontId="62" fillId="0" borderId="115" xfId="0" applyFont="1" applyBorder="1" applyAlignment="1">
      <alignment horizontal="center" vertical="center" wrapText="1"/>
    </xf>
    <xf numFmtId="0" fontId="62" fillId="0" borderId="116" xfId="0" applyFont="1" applyBorder="1" applyAlignment="1">
      <alignment horizontal="center" vertical="center"/>
    </xf>
    <xf numFmtId="0" fontId="62" fillId="0" borderId="58" xfId="0" applyFont="1" applyBorder="1" applyAlignment="1">
      <alignment horizontal="center" vertical="center"/>
    </xf>
    <xf numFmtId="0" fontId="62" fillId="0" borderId="54" xfId="0" applyFont="1" applyBorder="1" applyAlignment="1">
      <alignment horizontal="center" vertical="center"/>
    </xf>
    <xf numFmtId="0" fontId="62" fillId="0" borderId="118" xfId="0" applyFont="1" applyBorder="1" applyAlignment="1">
      <alignment horizontal="center" vertical="center"/>
    </xf>
    <xf numFmtId="0" fontId="62" fillId="0" borderId="119" xfId="0" applyFont="1" applyBorder="1" applyAlignment="1">
      <alignment horizontal="center" vertical="center"/>
    </xf>
    <xf numFmtId="180" fontId="59" fillId="0" borderId="122" xfId="0" applyNumberFormat="1" applyFont="1" applyBorder="1" applyAlignment="1">
      <alignment horizontal="center" vertical="center" wrapText="1"/>
    </xf>
    <xf numFmtId="180" fontId="59" fillId="0" borderId="123" xfId="0" applyNumberFormat="1" applyFont="1" applyBorder="1" applyAlignment="1">
      <alignment horizontal="center" vertical="center"/>
    </xf>
    <xf numFmtId="179" fontId="59" fillId="0" borderId="122" xfId="0" applyNumberFormat="1" applyFont="1" applyBorder="1" applyAlignment="1">
      <alignment horizontal="center" vertical="center" wrapText="1"/>
    </xf>
    <xf numFmtId="179" fontId="59" fillId="0" borderId="123" xfId="0" applyNumberFormat="1" applyFont="1" applyBorder="1" applyAlignment="1">
      <alignment horizontal="center" vertical="center"/>
    </xf>
    <xf numFmtId="0" fontId="62" fillId="0" borderId="122" xfId="0" applyFont="1" applyBorder="1" applyAlignment="1">
      <alignment horizontal="center" vertical="center" wrapText="1"/>
    </xf>
    <xf numFmtId="0" fontId="62" fillId="0" borderId="123"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xr:uid="{00000000-0005-0000-0000-000012000000}"/>
    <cellStyle name="Header2" xfId="50" xr:uid="{00000000-0005-0000-0000-000013000000}"/>
    <cellStyle name="PSChar" xfId="51" xr:uid="{00000000-0005-0000-0000-000014000000}"/>
    <cellStyle name="PSHeading" xfId="52"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xr:uid="{00000000-0005-0000-0000-000025000000}"/>
    <cellStyle name="桁区切り 2" xfId="47" xr:uid="{00000000-0005-0000-0000-000026000000}"/>
    <cellStyle name="桁区切り_13年部数表(10月改定）試案" xfId="34" xr:uid="{00000000-0005-0000-0000-000027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00000000-0005-0000-0000-000031000000}"/>
    <cellStyle name="標準_13年部数表(10月改定）試案" xfId="43" xr:uid="{00000000-0005-0000-0000-000032000000}"/>
    <cellStyle name="標準_部数表表紙" xfId="44" xr:uid="{00000000-0005-0000-0000-000033000000}"/>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31750</xdr:colOff>
      <xdr:row>24</xdr:row>
      <xdr:rowOff>254001</xdr:rowOff>
    </xdr:from>
    <xdr:to>
      <xdr:col>9</xdr:col>
      <xdr:colOff>592666</xdr:colOff>
      <xdr:row>28</xdr:row>
      <xdr:rowOff>222252</xdr:rowOff>
    </xdr:to>
    <xdr:sp macro="" textlink="">
      <xdr:nvSpPr>
        <xdr:cNvPr id="2" name="吹き出し: 線 1">
          <a:extLst>
            <a:ext uri="{FF2B5EF4-FFF2-40B4-BE49-F238E27FC236}">
              <a16:creationId xmlns:a16="http://schemas.microsoft.com/office/drawing/2014/main" id="{0965DE10-2731-4D11-6EC7-A232AE5D576F}"/>
            </a:ext>
          </a:extLst>
        </xdr:cNvPr>
        <xdr:cNvSpPr/>
      </xdr:nvSpPr>
      <xdr:spPr>
        <a:xfrm>
          <a:off x="3111500" y="6445251"/>
          <a:ext cx="2455333" cy="1026584"/>
        </a:xfrm>
        <a:prstGeom prst="borderCallout1">
          <a:avLst>
            <a:gd name="adj1" fmla="val 8144"/>
            <a:gd name="adj2" fmla="val 29"/>
            <a:gd name="adj3" fmla="val 2374"/>
            <a:gd name="adj4" fmla="val -748"/>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ysClr val="windowText" lastClr="000000"/>
              </a:solidFill>
            </a:rPr>
            <a:t>※</a:t>
          </a:r>
          <a:r>
            <a:rPr kumimoji="1" lang="ja-JP" altLang="en-US" sz="1050">
              <a:solidFill>
                <a:sysClr val="windowText" lastClr="000000"/>
              </a:solidFill>
            </a:rPr>
            <a:t>　津江表記について</a:t>
          </a:r>
          <a:endParaRPr kumimoji="1" lang="en-US" altLang="ja-JP" sz="1050">
            <a:solidFill>
              <a:sysClr val="windowText" lastClr="000000"/>
            </a:solidFill>
          </a:endParaRPr>
        </a:p>
        <a:p>
          <a:pPr algn="l"/>
          <a:r>
            <a:rPr kumimoji="1" lang="ja-JP" altLang="en-US" sz="1050">
              <a:solidFill>
                <a:sysClr val="windowText" lastClr="000000"/>
              </a:solidFill>
            </a:rPr>
            <a:t>天ケ瀬・津江</a:t>
          </a:r>
          <a:r>
            <a:rPr kumimoji="1" lang="en-US" altLang="ja-JP" sz="1050">
              <a:solidFill>
                <a:sysClr val="windowText" lastClr="000000"/>
              </a:solidFill>
            </a:rPr>
            <a:t>	</a:t>
          </a:r>
          <a:r>
            <a:rPr kumimoji="1" lang="ja-JP" altLang="en-US" sz="1050">
              <a:solidFill>
                <a:sysClr val="windowText" lastClr="000000"/>
              </a:solidFill>
            </a:rPr>
            <a:t>日田市前津江町と大山</a:t>
          </a:r>
          <a:br>
            <a:rPr kumimoji="1" lang="en-US" altLang="ja-JP" sz="1050">
              <a:solidFill>
                <a:sysClr val="windowText" lastClr="000000"/>
              </a:solidFill>
            </a:rPr>
          </a:br>
          <a:r>
            <a:rPr kumimoji="1" lang="en-US" altLang="ja-JP" sz="1050">
              <a:solidFill>
                <a:sysClr val="windowText" lastClr="000000"/>
              </a:solidFill>
            </a:rPr>
            <a:t>                              </a:t>
          </a:r>
          <a:r>
            <a:rPr kumimoji="1" lang="ja-JP" altLang="en-US" sz="1050">
              <a:solidFill>
                <a:sysClr val="windowText" lastClr="000000"/>
              </a:solidFill>
            </a:rPr>
            <a:t> 町・天瀬町</a:t>
          </a:r>
          <a:endParaRPr kumimoji="1" lang="en-US" altLang="ja-JP" sz="1050">
            <a:solidFill>
              <a:sysClr val="windowText" lastClr="000000"/>
            </a:solidFill>
          </a:endParaRPr>
        </a:p>
        <a:p>
          <a:pPr algn="l"/>
          <a:r>
            <a:rPr kumimoji="1" lang="ja-JP" altLang="en-US" sz="1050">
              <a:solidFill>
                <a:sysClr val="windowText" lastClr="000000"/>
              </a:solidFill>
            </a:rPr>
            <a:t>津江</a:t>
          </a:r>
          <a:r>
            <a:rPr kumimoji="1" lang="en-US" altLang="ja-JP" sz="1050">
              <a:solidFill>
                <a:sysClr val="windowText" lastClr="000000"/>
              </a:solidFill>
            </a:rPr>
            <a:t>	</a:t>
          </a:r>
          <a:r>
            <a:rPr kumimoji="1" lang="ja-JP" altLang="en-US" sz="1050">
              <a:solidFill>
                <a:sysClr val="windowText" lastClr="000000"/>
              </a:solidFill>
            </a:rPr>
            <a:t>日田市中津江村・上津</a:t>
          </a:r>
          <a:br>
            <a:rPr kumimoji="1" lang="en-US" altLang="ja-JP" sz="1050">
              <a:solidFill>
                <a:sysClr val="windowText" lastClr="000000"/>
              </a:solidFill>
            </a:rPr>
          </a:br>
          <a:r>
            <a:rPr kumimoji="1" lang="en-US" altLang="ja-JP" sz="1050">
              <a:solidFill>
                <a:sysClr val="windowText" lastClr="000000"/>
              </a:solidFill>
            </a:rPr>
            <a:t>                              </a:t>
          </a:r>
          <a:r>
            <a:rPr kumimoji="1" lang="ja-JP" altLang="en-US" sz="1050">
              <a:solidFill>
                <a:sysClr val="windowText" lastClr="000000"/>
              </a:solidFill>
            </a:rPr>
            <a:t>江町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drawing" Target="../drawings/drawing1.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3.bin"/><Relationship Id="rId7"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19.bin"/><Relationship Id="rId7" Type="http://schemas.openxmlformats.org/officeDocument/2006/relationships/vmlDrawing" Target="../drawings/vmlDrawing2.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I3:N29"/>
  <sheetViews>
    <sheetView showGridLines="0" tabSelected="1" zoomScale="80" zoomScaleNormal="80" workbookViewId="0"/>
  </sheetViews>
  <sheetFormatPr defaultColWidth="9" defaultRowHeight="13.5"/>
  <cols>
    <col min="1" max="1" width="9" style="64" customWidth="1"/>
    <col min="2" max="16384" width="9" style="64"/>
  </cols>
  <sheetData>
    <row r="3" spans="9:14" ht="42">
      <c r="N3" s="63" t="s">
        <v>117</v>
      </c>
    </row>
    <row r="4" spans="9:14" ht="21" customHeight="1"/>
    <row r="5" spans="9:14" ht="30.75">
      <c r="N5" s="65" t="s">
        <v>576</v>
      </c>
    </row>
    <row r="6" spans="9:14" ht="13.5" customHeight="1">
      <c r="I6" s="290" t="s">
        <v>592</v>
      </c>
      <c r="J6" s="290"/>
      <c r="K6" s="290"/>
      <c r="L6" s="290"/>
      <c r="M6" s="290"/>
      <c r="N6" s="290"/>
    </row>
    <row r="7" spans="9:14" ht="13.5" customHeight="1">
      <c r="I7" s="290"/>
      <c r="J7" s="290"/>
      <c r="K7" s="290"/>
      <c r="L7" s="290"/>
      <c r="M7" s="290"/>
      <c r="N7" s="290"/>
    </row>
    <row r="8" spans="9:14" ht="13.5" customHeight="1">
      <c r="I8" s="290" t="s">
        <v>594</v>
      </c>
      <c r="J8" s="290"/>
      <c r="K8" s="290"/>
      <c r="L8" s="290"/>
      <c r="M8" s="290"/>
      <c r="N8" s="290"/>
    </row>
    <row r="9" spans="9:14" ht="13.5" customHeight="1">
      <c r="I9" s="290"/>
      <c r="J9" s="290"/>
      <c r="K9" s="290"/>
      <c r="L9" s="290"/>
      <c r="M9" s="290"/>
      <c r="N9" s="290"/>
    </row>
    <row r="10" spans="9:14" ht="13.5" customHeight="1">
      <c r="I10" s="290" t="s">
        <v>605</v>
      </c>
      <c r="J10" s="290"/>
      <c r="K10" s="290"/>
      <c r="L10" s="290"/>
      <c r="M10" s="290"/>
      <c r="N10" s="290"/>
    </row>
    <row r="11" spans="9:14" ht="13.5" customHeight="1">
      <c r="I11" s="290"/>
      <c r="J11" s="290"/>
      <c r="K11" s="290"/>
      <c r="L11" s="290"/>
      <c r="M11" s="290"/>
      <c r="N11" s="290"/>
    </row>
    <row r="26" spans="14:14" ht="30" customHeight="1">
      <c r="N26" s="66" t="s">
        <v>124</v>
      </c>
    </row>
    <row r="27" spans="14:14" ht="11.25" customHeight="1">
      <c r="N27" s="67"/>
    </row>
    <row r="28" spans="14:14" ht="23.25" customHeight="1">
      <c r="N28" s="68" t="s">
        <v>118</v>
      </c>
    </row>
    <row r="29" spans="14:14" ht="23.25" customHeight="1">
      <c r="N29" s="68" t="s">
        <v>119</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mergeCells count="3">
    <mergeCell ref="I6:N7"/>
    <mergeCell ref="I8:N9"/>
    <mergeCell ref="I10:N11"/>
  </mergeCells>
  <phoneticPr fontId="14"/>
  <pageMargins left="0.75" right="0.75" top="1" bottom="1" header="0.51200000000000001" footer="0.51200000000000001"/>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59999389629810485"/>
    <pageSetUpPr fitToPage="1"/>
  </sheetPr>
  <dimension ref="A1:AA46"/>
  <sheetViews>
    <sheetView showGridLines="0" showZeros="0" topLeftCell="A7" zoomScale="90" zoomScaleNormal="90" workbookViewId="0">
      <selection activeCell="C26" sqref="C26"/>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39" t="s">
        <v>15</v>
      </c>
      <c r="B1" s="340"/>
      <c r="C1" s="340"/>
      <c r="D1" s="340"/>
      <c r="E1" s="340"/>
      <c r="F1" s="349" t="s">
        <v>16</v>
      </c>
      <c r="G1" s="350"/>
      <c r="H1" s="351"/>
      <c r="I1" s="349" t="s">
        <v>17</v>
      </c>
      <c r="J1" s="351"/>
      <c r="K1" s="209" t="s">
        <v>0</v>
      </c>
      <c r="L1" s="349" t="s">
        <v>18</v>
      </c>
      <c r="M1" s="350"/>
      <c r="N1" s="350"/>
      <c r="O1" s="351"/>
      <c r="P1" s="349" t="s">
        <v>19</v>
      </c>
      <c r="Q1" s="350"/>
      <c r="R1" s="350"/>
      <c r="S1" s="351"/>
      <c r="T1" s="349" t="s">
        <v>20</v>
      </c>
      <c r="U1" s="350"/>
      <c r="V1" s="351"/>
      <c r="W1" s="349" t="s">
        <v>21</v>
      </c>
      <c r="X1" s="350"/>
      <c r="Y1" s="351"/>
      <c r="Z1" s="109" t="s">
        <v>22</v>
      </c>
    </row>
    <row r="2" spans="1:27" s="6" customFormat="1" ht="24.95" customHeight="1">
      <c r="A2" s="341"/>
      <c r="B2" s="342"/>
      <c r="C2" s="342"/>
      <c r="D2" s="342"/>
      <c r="E2" s="342"/>
      <c r="F2" s="346">
        <f>SUM(大分市:玖珠郡・日田市!I2:J2)</f>
        <v>0</v>
      </c>
      <c r="G2" s="347"/>
      <c r="H2" s="348"/>
      <c r="I2" s="344">
        <f>SUM(W11,W19,W28,W33)</f>
        <v>0</v>
      </c>
      <c r="J2" s="345"/>
      <c r="K2" s="208"/>
      <c r="L2" s="344"/>
      <c r="M2" s="353"/>
      <c r="N2" s="353"/>
      <c r="O2" s="345"/>
      <c r="P2" s="344"/>
      <c r="Q2" s="353"/>
      <c r="R2" s="353"/>
      <c r="S2" s="345"/>
      <c r="T2" s="344"/>
      <c r="U2" s="353"/>
      <c r="V2" s="345"/>
      <c r="W2" s="344"/>
      <c r="X2" s="353"/>
      <c r="Y2" s="345"/>
      <c r="Z2" s="149"/>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82" t="s">
        <v>92</v>
      </c>
      <c r="B4" s="383"/>
      <c r="C4" s="366" t="s">
        <v>81</v>
      </c>
      <c r="D4" s="363"/>
      <c r="E4" s="364"/>
      <c r="F4" s="364"/>
      <c r="G4" s="364"/>
      <c r="H4" s="364"/>
      <c r="I4" s="364"/>
      <c r="J4" s="365"/>
      <c r="K4" s="395" t="s">
        <v>82</v>
      </c>
      <c r="L4" s="396"/>
      <c r="M4" s="396"/>
      <c r="N4" s="397"/>
      <c r="O4" s="395" t="s">
        <v>83</v>
      </c>
      <c r="P4" s="396"/>
      <c r="Q4" s="396"/>
      <c r="R4" s="397"/>
      <c r="S4" s="395" t="s">
        <v>84</v>
      </c>
      <c r="T4" s="396"/>
      <c r="U4" s="396"/>
      <c r="V4" s="397"/>
      <c r="W4" s="395" t="s">
        <v>85</v>
      </c>
      <c r="X4" s="396"/>
      <c r="Y4" s="396"/>
      <c r="Z4" s="397"/>
    </row>
    <row r="5" spans="1:27" s="5" customFormat="1" ht="21" customHeight="1">
      <c r="A5" s="384"/>
      <c r="B5" s="385"/>
      <c r="C5" s="330" t="s">
        <v>338</v>
      </c>
      <c r="D5" s="331"/>
      <c r="E5" s="52" t="s">
        <v>102</v>
      </c>
      <c r="F5" s="52" t="s">
        <v>103</v>
      </c>
      <c r="G5" s="371" t="s">
        <v>338</v>
      </c>
      <c r="H5" s="331"/>
      <c r="I5" s="52" t="s">
        <v>102</v>
      </c>
      <c r="J5" s="53" t="s">
        <v>103</v>
      </c>
      <c r="K5" s="330" t="s">
        <v>338</v>
      </c>
      <c r="L5" s="331"/>
      <c r="M5" s="52" t="s">
        <v>102</v>
      </c>
      <c r="N5" s="52" t="s">
        <v>103</v>
      </c>
      <c r="O5" s="330" t="s">
        <v>338</v>
      </c>
      <c r="P5" s="331"/>
      <c r="Q5" s="52" t="s">
        <v>102</v>
      </c>
      <c r="R5" s="52" t="s">
        <v>103</v>
      </c>
      <c r="S5" s="330" t="s">
        <v>338</v>
      </c>
      <c r="T5" s="331"/>
      <c r="U5" s="52" t="s">
        <v>102</v>
      </c>
      <c r="V5" s="52" t="s">
        <v>103</v>
      </c>
      <c r="W5" s="330" t="s">
        <v>338</v>
      </c>
      <c r="X5" s="331"/>
      <c r="Y5" s="52" t="s">
        <v>102</v>
      </c>
      <c r="Z5" s="53" t="s">
        <v>103</v>
      </c>
    </row>
    <row r="6" spans="1:27" ht="21" customHeight="1">
      <c r="A6" s="384"/>
      <c r="B6" s="385"/>
      <c r="C6" s="13" t="s">
        <v>431</v>
      </c>
      <c r="D6" s="103" t="s">
        <v>327</v>
      </c>
      <c r="E6" s="37">
        <v>1540</v>
      </c>
      <c r="F6" s="69"/>
      <c r="G6" s="14"/>
      <c r="H6" s="38"/>
      <c r="I6" s="4"/>
      <c r="J6" s="76"/>
      <c r="K6" s="13"/>
      <c r="L6" s="201"/>
      <c r="M6" s="4"/>
      <c r="N6" s="73"/>
      <c r="O6" s="13"/>
      <c r="P6" s="201"/>
      <c r="Q6" s="4"/>
      <c r="R6" s="73"/>
      <c r="S6" s="13" t="s">
        <v>35</v>
      </c>
      <c r="T6" s="103"/>
      <c r="U6" s="4">
        <v>270</v>
      </c>
      <c r="V6" s="73"/>
      <c r="W6" s="13"/>
      <c r="X6" s="103"/>
      <c r="Y6" s="4"/>
      <c r="Z6" s="73"/>
    </row>
    <row r="7" spans="1:27" ht="21" customHeight="1">
      <c r="A7" s="384"/>
      <c r="B7" s="385"/>
      <c r="C7" s="13" t="s">
        <v>35</v>
      </c>
      <c r="D7" s="103" t="s">
        <v>377</v>
      </c>
      <c r="E7" s="37">
        <v>2250</v>
      </c>
      <c r="F7" s="161"/>
      <c r="G7" s="14"/>
      <c r="H7" s="38"/>
      <c r="I7" s="4"/>
      <c r="J7" s="76"/>
      <c r="K7" s="13"/>
      <c r="L7" s="103"/>
      <c r="M7" s="4"/>
      <c r="N7" s="73"/>
      <c r="O7" s="13"/>
      <c r="P7" s="103"/>
      <c r="Q7" s="4"/>
      <c r="R7" s="73"/>
      <c r="S7" s="13" t="s">
        <v>100</v>
      </c>
      <c r="T7" s="103"/>
      <c r="U7" s="4">
        <v>240</v>
      </c>
      <c r="V7" s="73"/>
      <c r="W7" s="13"/>
      <c r="X7" s="103"/>
      <c r="Y7" s="4"/>
      <c r="Z7" s="73"/>
    </row>
    <row r="8" spans="1:27" ht="21" customHeight="1">
      <c r="A8" s="384"/>
      <c r="B8" s="385"/>
      <c r="C8" s="13" t="s">
        <v>432</v>
      </c>
      <c r="D8" s="201" t="s">
        <v>517</v>
      </c>
      <c r="E8" s="37"/>
      <c r="F8" s="161"/>
      <c r="G8" s="14"/>
      <c r="H8" s="38"/>
      <c r="I8" s="4"/>
      <c r="J8" s="76"/>
      <c r="K8" s="13" t="s">
        <v>258</v>
      </c>
      <c r="L8" s="201" t="s">
        <v>521</v>
      </c>
      <c r="M8" s="4"/>
      <c r="N8" s="73"/>
      <c r="O8" s="13" t="s">
        <v>258</v>
      </c>
      <c r="P8" s="201" t="s">
        <v>521</v>
      </c>
      <c r="Q8" s="4"/>
      <c r="R8" s="73"/>
      <c r="S8" s="13"/>
      <c r="T8" s="103"/>
      <c r="U8" s="4"/>
      <c r="V8" s="73"/>
      <c r="W8" s="13"/>
      <c r="X8" s="103"/>
      <c r="Y8" s="4"/>
      <c r="Z8" s="73"/>
    </row>
    <row r="9" spans="1:27" ht="21" customHeight="1">
      <c r="A9" s="384"/>
      <c r="B9" s="385"/>
      <c r="C9" s="26" t="s">
        <v>433</v>
      </c>
      <c r="D9" s="202" t="s">
        <v>435</v>
      </c>
      <c r="E9" s="36"/>
      <c r="F9" s="168"/>
      <c r="G9" s="44" t="s">
        <v>508</v>
      </c>
      <c r="H9" s="93"/>
      <c r="I9" s="17"/>
      <c r="J9" s="77"/>
      <c r="K9" s="26"/>
      <c r="L9" s="139"/>
      <c r="M9" s="17"/>
      <c r="N9" s="74"/>
      <c r="O9" s="26"/>
      <c r="P9" s="139"/>
      <c r="Q9" s="17"/>
      <c r="R9" s="74"/>
      <c r="S9" s="26"/>
      <c r="T9" s="139"/>
      <c r="U9" s="17"/>
      <c r="V9" s="74"/>
      <c r="W9" s="26"/>
      <c r="X9" s="139"/>
      <c r="Y9" s="17"/>
      <c r="Z9" s="74"/>
    </row>
    <row r="10" spans="1:27" ht="21" customHeight="1">
      <c r="A10" s="386"/>
      <c r="B10" s="387"/>
      <c r="C10" s="45"/>
      <c r="D10" s="96"/>
      <c r="E10" s="46"/>
      <c r="F10" s="46"/>
      <c r="G10" s="378" t="s">
        <v>336</v>
      </c>
      <c r="H10" s="373"/>
      <c r="I10" s="46">
        <f>SUM(E6:E9,I6:I9)</f>
        <v>3790</v>
      </c>
      <c r="J10" s="75">
        <f>SUM(F6:F7,J6:J9)</f>
        <v>0</v>
      </c>
      <c r="K10" s="379" t="s">
        <v>336</v>
      </c>
      <c r="L10" s="377"/>
      <c r="M10" s="46">
        <f>SUM(M6:M9)</f>
        <v>0</v>
      </c>
      <c r="N10" s="75">
        <f>SUM(N6:N9)</f>
        <v>0</v>
      </c>
      <c r="O10" s="379" t="s">
        <v>336</v>
      </c>
      <c r="P10" s="377"/>
      <c r="Q10" s="46">
        <f>SUM(Q6:Q9)</f>
        <v>0</v>
      </c>
      <c r="R10" s="75">
        <f>SUM(R6:R9)</f>
        <v>0</v>
      </c>
      <c r="S10" s="379" t="s">
        <v>336</v>
      </c>
      <c r="T10" s="377"/>
      <c r="U10" s="46">
        <f>SUM(U6:U9)</f>
        <v>510</v>
      </c>
      <c r="V10" s="75">
        <f>SUM(V6:V9)</f>
        <v>0</v>
      </c>
      <c r="W10" s="379" t="s">
        <v>336</v>
      </c>
      <c r="X10" s="377"/>
      <c r="Y10" s="46">
        <f>SUM(Y6:Y9)</f>
        <v>0</v>
      </c>
      <c r="Z10" s="75">
        <f>SUM(Z6:Z9)</f>
        <v>0</v>
      </c>
    </row>
    <row r="11" spans="1:27" ht="21" customHeight="1">
      <c r="A11" s="34"/>
      <c r="B11" s="34"/>
      <c r="C11" s="60" t="str">
        <f>A4&amp;"公表部数　計"</f>
        <v>速見郡公表部数　計</v>
      </c>
      <c r="D11" s="374">
        <f>SUM(I10,M10,Q10,U10,Y10)</f>
        <v>4300</v>
      </c>
      <c r="E11" s="374"/>
      <c r="F11" s="28" t="s">
        <v>87</v>
      </c>
      <c r="G11" s="27"/>
      <c r="H11" s="27"/>
      <c r="I11" s="28"/>
      <c r="J11" s="28"/>
      <c r="K11" s="27"/>
      <c r="L11" s="27"/>
      <c r="M11" s="28"/>
      <c r="N11" s="28"/>
      <c r="O11" s="27"/>
      <c r="P11" s="27"/>
      <c r="Q11" s="28"/>
      <c r="R11" s="28"/>
      <c r="S11" s="27"/>
      <c r="T11" s="27"/>
      <c r="U11" s="28"/>
      <c r="V11" s="21" t="str">
        <f>A4&amp;"　計"</f>
        <v>速見郡　計</v>
      </c>
      <c r="W11" s="71">
        <f>SUM(J10,N10,R10,V10,Z10)</f>
        <v>0</v>
      </c>
      <c r="X11" s="71"/>
      <c r="Y11" s="22" t="s">
        <v>87</v>
      </c>
      <c r="Z11" s="21" t="str">
        <f>COUNT(F6:F9,J6:J9,N6:N9,R6:R9,V6:V9,Z6:Z9)&amp;"エリア"</f>
        <v>0エリア</v>
      </c>
    </row>
    <row r="12" spans="1:27" ht="21" customHeight="1">
      <c r="A12" s="382" t="s">
        <v>93</v>
      </c>
      <c r="B12" s="383"/>
      <c r="C12" s="366" t="s">
        <v>81</v>
      </c>
      <c r="D12" s="363"/>
      <c r="E12" s="364"/>
      <c r="F12" s="364"/>
      <c r="G12" s="364"/>
      <c r="H12" s="364"/>
      <c r="I12" s="364"/>
      <c r="J12" s="365"/>
      <c r="K12" s="395" t="s">
        <v>82</v>
      </c>
      <c r="L12" s="396"/>
      <c r="M12" s="396"/>
      <c r="N12" s="397"/>
      <c r="O12" s="395" t="s">
        <v>83</v>
      </c>
      <c r="P12" s="396"/>
      <c r="Q12" s="396"/>
      <c r="R12" s="397"/>
      <c r="S12" s="395" t="s">
        <v>84</v>
      </c>
      <c r="T12" s="396"/>
      <c r="U12" s="396"/>
      <c r="V12" s="397"/>
      <c r="W12" s="395" t="s">
        <v>85</v>
      </c>
      <c r="X12" s="396"/>
      <c r="Y12" s="396"/>
      <c r="Z12" s="397"/>
    </row>
    <row r="13" spans="1:27" ht="21" customHeight="1">
      <c r="A13" s="384"/>
      <c r="B13" s="385"/>
      <c r="C13" s="57" t="s">
        <v>259</v>
      </c>
      <c r="D13" s="108" t="s">
        <v>327</v>
      </c>
      <c r="E13" s="40">
        <v>850</v>
      </c>
      <c r="F13" s="167"/>
      <c r="G13" s="43" t="s">
        <v>263</v>
      </c>
      <c r="H13" s="62" t="s">
        <v>330</v>
      </c>
      <c r="I13" s="40">
        <v>1060</v>
      </c>
      <c r="J13" s="166"/>
      <c r="K13" s="13"/>
      <c r="L13" s="107"/>
      <c r="M13" s="101"/>
      <c r="N13" s="73"/>
      <c r="O13" s="13"/>
      <c r="P13" s="103"/>
      <c r="Q13" s="4"/>
      <c r="R13" s="73"/>
      <c r="S13" s="13" t="s">
        <v>36</v>
      </c>
      <c r="T13" s="107"/>
      <c r="U13" s="42">
        <v>480</v>
      </c>
      <c r="V13" s="73"/>
      <c r="W13" s="13"/>
      <c r="X13" s="103"/>
      <c r="Y13" s="4"/>
      <c r="Z13" s="73"/>
    </row>
    <row r="14" spans="1:27" ht="21" customHeight="1">
      <c r="A14" s="384"/>
      <c r="B14" s="385"/>
      <c r="C14" s="13" t="s">
        <v>260</v>
      </c>
      <c r="D14" s="103" t="s">
        <v>326</v>
      </c>
      <c r="E14" s="37">
        <v>1370</v>
      </c>
      <c r="F14" s="161"/>
      <c r="G14" s="14" t="s">
        <v>434</v>
      </c>
      <c r="H14" s="38" t="s">
        <v>330</v>
      </c>
      <c r="I14" s="37">
        <v>230</v>
      </c>
      <c r="J14" s="95"/>
      <c r="K14" s="13"/>
      <c r="L14" s="103"/>
      <c r="M14" s="4"/>
      <c r="N14" s="73"/>
      <c r="O14" s="13"/>
      <c r="P14" s="103"/>
      <c r="Q14" s="4"/>
      <c r="R14" s="73"/>
      <c r="S14" s="13"/>
      <c r="T14" s="103"/>
      <c r="U14" s="4"/>
      <c r="V14" s="73"/>
      <c r="W14" s="13"/>
      <c r="X14" s="103"/>
      <c r="Y14" s="4"/>
      <c r="Z14" s="73"/>
    </row>
    <row r="15" spans="1:27" ht="21" customHeight="1">
      <c r="A15" s="384"/>
      <c r="B15" s="385"/>
      <c r="C15" s="13" t="s">
        <v>261</v>
      </c>
      <c r="D15" s="103" t="s">
        <v>327</v>
      </c>
      <c r="E15" s="37">
        <v>1160</v>
      </c>
      <c r="F15" s="161"/>
      <c r="G15" s="14" t="s">
        <v>437</v>
      </c>
      <c r="H15" s="213" t="s">
        <v>438</v>
      </c>
      <c r="I15" s="4"/>
      <c r="J15" s="79"/>
      <c r="K15" s="13"/>
      <c r="L15" s="103"/>
      <c r="M15" s="4"/>
      <c r="N15" s="73"/>
      <c r="O15" s="13"/>
      <c r="P15" s="103"/>
      <c r="Q15" s="4"/>
      <c r="R15" s="73"/>
      <c r="S15" s="13"/>
      <c r="T15" s="103"/>
      <c r="U15" s="4"/>
      <c r="V15" s="73"/>
      <c r="W15" s="13"/>
      <c r="X15" s="103"/>
      <c r="Y15" s="4"/>
      <c r="Z15" s="73"/>
    </row>
    <row r="16" spans="1:27" ht="21" customHeight="1">
      <c r="A16" s="384"/>
      <c r="B16" s="385"/>
      <c r="C16" s="13"/>
      <c r="D16" s="103"/>
      <c r="E16" s="37"/>
      <c r="F16" s="69"/>
      <c r="G16" s="14" t="s">
        <v>262</v>
      </c>
      <c r="H16" s="213" t="s">
        <v>436</v>
      </c>
      <c r="I16" s="103"/>
      <c r="J16" s="76"/>
      <c r="K16" s="13"/>
      <c r="L16" s="103"/>
      <c r="M16" s="4"/>
      <c r="N16" s="73"/>
      <c r="O16" s="13"/>
      <c r="P16" s="103"/>
      <c r="Q16" s="4"/>
      <c r="R16" s="73"/>
      <c r="S16" s="13"/>
      <c r="T16" s="103"/>
      <c r="U16" s="4"/>
      <c r="V16" s="73"/>
      <c r="W16" s="13"/>
      <c r="X16" s="103"/>
      <c r="Y16" s="4"/>
      <c r="Z16" s="73"/>
    </row>
    <row r="17" spans="1:26" ht="21" customHeight="1">
      <c r="A17" s="384"/>
      <c r="B17" s="385"/>
      <c r="C17" s="26" t="s">
        <v>509</v>
      </c>
      <c r="D17" s="139"/>
      <c r="E17" s="17"/>
      <c r="F17" s="72"/>
      <c r="G17" s="44"/>
      <c r="H17" s="211"/>
      <c r="I17" s="212"/>
      <c r="J17" s="77"/>
      <c r="K17" s="26"/>
      <c r="L17" s="139"/>
      <c r="M17" s="17"/>
      <c r="N17" s="74"/>
      <c r="O17" s="26"/>
      <c r="P17" s="139"/>
      <c r="Q17" s="17"/>
      <c r="R17" s="74"/>
      <c r="S17" s="26"/>
      <c r="T17" s="139"/>
      <c r="U17" s="17"/>
      <c r="V17" s="74"/>
      <c r="W17" s="26"/>
      <c r="X17" s="139"/>
      <c r="Y17" s="17"/>
      <c r="Z17" s="74"/>
    </row>
    <row r="18" spans="1:26" ht="21" customHeight="1">
      <c r="A18" s="386"/>
      <c r="B18" s="387"/>
      <c r="C18" s="45"/>
      <c r="D18" s="96"/>
      <c r="E18" s="46"/>
      <c r="F18" s="47"/>
      <c r="G18" s="378" t="s">
        <v>336</v>
      </c>
      <c r="H18" s="373"/>
      <c r="I18" s="46">
        <f>SUM(E13:E17,I13:I17)</f>
        <v>4670</v>
      </c>
      <c r="J18" s="75">
        <f>SUM(F13:F17,J13:J17)</f>
        <v>0</v>
      </c>
      <c r="K18" s="379" t="s">
        <v>336</v>
      </c>
      <c r="L18" s="377"/>
      <c r="M18" s="46">
        <f>SUM(M13:M17)</f>
        <v>0</v>
      </c>
      <c r="N18" s="75">
        <f>SUM(N13:N17)</f>
        <v>0</v>
      </c>
      <c r="O18" s="379" t="s">
        <v>336</v>
      </c>
      <c r="P18" s="377"/>
      <c r="Q18" s="46">
        <f>SUM(Q13:Q17)</f>
        <v>0</v>
      </c>
      <c r="R18" s="75">
        <f>SUM(R13:R17)</f>
        <v>0</v>
      </c>
      <c r="S18" s="379" t="s">
        <v>336</v>
      </c>
      <c r="T18" s="377"/>
      <c r="U18" s="46">
        <f>SUM(U13:U17)</f>
        <v>480</v>
      </c>
      <c r="V18" s="75">
        <f>SUM(V13:V17)</f>
        <v>0</v>
      </c>
      <c r="W18" s="379" t="s">
        <v>336</v>
      </c>
      <c r="X18" s="377"/>
      <c r="Y18" s="46">
        <f>SUM(Y13:Y17)</f>
        <v>0</v>
      </c>
      <c r="Z18" s="75">
        <f>SUM(Z13:Z17)</f>
        <v>0</v>
      </c>
    </row>
    <row r="19" spans="1:26" ht="21" customHeight="1">
      <c r="A19" s="34"/>
      <c r="B19" s="34"/>
      <c r="C19" s="60" t="str">
        <f>A12&amp;"公表部数　計"</f>
        <v>杵築市公表部数　計</v>
      </c>
      <c r="D19" s="374">
        <f>SUM(I18,M18,Q18,U18,Y18)</f>
        <v>5150</v>
      </c>
      <c r="E19" s="374"/>
      <c r="F19" s="28" t="s">
        <v>87</v>
      </c>
      <c r="G19" s="27"/>
      <c r="H19" s="27"/>
      <c r="I19" s="28"/>
      <c r="J19" s="28"/>
      <c r="K19" s="27"/>
      <c r="L19" s="27"/>
      <c r="M19" s="28"/>
      <c r="N19" s="28"/>
      <c r="O19" s="27"/>
      <c r="P19" s="27"/>
      <c r="Q19" s="28"/>
      <c r="R19" s="28"/>
      <c r="S19" s="27"/>
      <c r="T19" s="27"/>
      <c r="U19" s="28"/>
      <c r="V19" s="21" t="str">
        <f>A12&amp;"　計"</f>
        <v>杵築市　計</v>
      </c>
      <c r="W19" s="71">
        <f>SUM(J18,N18,R18,V18,Z18)</f>
        <v>0</v>
      </c>
      <c r="X19" s="71"/>
      <c r="Y19" s="22" t="s">
        <v>87</v>
      </c>
      <c r="Z19" s="21" t="str">
        <f>COUNT(F13:F17,J13:J17,N13:N17,R13:R17,V13:V17,Z13:Z17)&amp;"エリア"</f>
        <v>0エリア</v>
      </c>
    </row>
    <row r="20" spans="1:26" ht="21" customHeight="1">
      <c r="A20" s="382" t="s">
        <v>127</v>
      </c>
      <c r="B20" s="383"/>
      <c r="C20" s="395" t="s">
        <v>81</v>
      </c>
      <c r="D20" s="396"/>
      <c r="E20" s="396"/>
      <c r="F20" s="396"/>
      <c r="G20" s="396"/>
      <c r="H20" s="396"/>
      <c r="I20" s="396"/>
      <c r="J20" s="397"/>
      <c r="K20" s="395" t="s">
        <v>82</v>
      </c>
      <c r="L20" s="396"/>
      <c r="M20" s="396"/>
      <c r="N20" s="397"/>
      <c r="O20" s="395" t="s">
        <v>83</v>
      </c>
      <c r="P20" s="396"/>
      <c r="Q20" s="396"/>
      <c r="R20" s="397"/>
      <c r="S20" s="395" t="s">
        <v>84</v>
      </c>
      <c r="T20" s="396"/>
      <c r="U20" s="396"/>
      <c r="V20" s="397"/>
      <c r="W20" s="395" t="s">
        <v>85</v>
      </c>
      <c r="X20" s="396"/>
      <c r="Y20" s="396"/>
      <c r="Z20" s="397"/>
    </row>
    <row r="21" spans="1:26" ht="21" customHeight="1">
      <c r="A21" s="384"/>
      <c r="B21" s="385"/>
      <c r="C21" s="57" t="s">
        <v>264</v>
      </c>
      <c r="D21" s="108" t="s">
        <v>330</v>
      </c>
      <c r="E21" s="42">
        <v>640</v>
      </c>
      <c r="F21" s="165"/>
      <c r="G21" s="62" t="s">
        <v>268</v>
      </c>
      <c r="H21" s="62" t="s">
        <v>500</v>
      </c>
      <c r="I21" s="42">
        <v>470</v>
      </c>
      <c r="J21" s="166"/>
      <c r="K21" s="13"/>
      <c r="L21" s="103"/>
      <c r="M21" s="138"/>
      <c r="N21" s="73"/>
      <c r="O21" s="13"/>
      <c r="P21" s="103"/>
      <c r="Q21" s="4"/>
      <c r="R21" s="73"/>
      <c r="S21" s="13"/>
      <c r="T21" s="14"/>
      <c r="U21" s="42"/>
      <c r="V21" s="73"/>
      <c r="W21" s="13"/>
      <c r="X21" s="103"/>
      <c r="Y21" s="4"/>
      <c r="Z21" s="73"/>
    </row>
    <row r="22" spans="1:26" ht="21" customHeight="1">
      <c r="A22" s="384"/>
      <c r="B22" s="385"/>
      <c r="C22" s="39" t="s">
        <v>265</v>
      </c>
      <c r="D22" s="103" t="s">
        <v>330</v>
      </c>
      <c r="E22" s="4">
        <v>210</v>
      </c>
      <c r="F22" s="94"/>
      <c r="G22" s="38" t="s">
        <v>269</v>
      </c>
      <c r="H22" s="38" t="s">
        <v>330</v>
      </c>
      <c r="I22" s="4">
        <v>710</v>
      </c>
      <c r="J22" s="79"/>
      <c r="K22" s="13"/>
      <c r="L22" s="103"/>
      <c r="M22" s="4"/>
      <c r="N22" s="73"/>
      <c r="O22" s="13"/>
      <c r="P22" s="103"/>
      <c r="Q22" s="4"/>
      <c r="R22" s="73"/>
      <c r="S22" s="13"/>
      <c r="T22" s="14"/>
      <c r="U22" s="4"/>
      <c r="V22" s="73"/>
      <c r="W22" s="13"/>
      <c r="X22" s="103"/>
      <c r="Y22" s="4"/>
      <c r="Z22" s="73"/>
    </row>
    <row r="23" spans="1:26" ht="21" customHeight="1">
      <c r="A23" s="384"/>
      <c r="B23" s="385"/>
      <c r="C23" s="39" t="s">
        <v>266</v>
      </c>
      <c r="D23" s="103" t="s">
        <v>330</v>
      </c>
      <c r="E23" s="4">
        <v>240</v>
      </c>
      <c r="F23" s="94"/>
      <c r="G23" s="38" t="s">
        <v>270</v>
      </c>
      <c r="H23" s="38" t="s">
        <v>330</v>
      </c>
      <c r="I23" s="4">
        <v>420</v>
      </c>
      <c r="J23" s="79"/>
      <c r="K23" s="13"/>
      <c r="L23" s="103"/>
      <c r="M23" s="4"/>
      <c r="N23" s="73"/>
      <c r="O23" s="13"/>
      <c r="P23" s="103"/>
      <c r="Q23" s="4"/>
      <c r="R23" s="73"/>
      <c r="S23" s="13" t="s">
        <v>39</v>
      </c>
      <c r="T23" s="14" t="s">
        <v>497</v>
      </c>
      <c r="V23" s="73"/>
      <c r="W23" s="13"/>
      <c r="X23" s="103"/>
      <c r="Y23" s="4"/>
      <c r="Z23" s="73"/>
    </row>
    <row r="24" spans="1:26" ht="21" customHeight="1">
      <c r="A24" s="384"/>
      <c r="B24" s="385"/>
      <c r="C24" s="39" t="s">
        <v>498</v>
      </c>
      <c r="D24" s="103" t="s">
        <v>462</v>
      </c>
      <c r="E24" s="4">
        <v>1550</v>
      </c>
      <c r="F24" s="94"/>
      <c r="G24" s="38" t="s">
        <v>271</v>
      </c>
      <c r="H24" s="38" t="s">
        <v>329</v>
      </c>
      <c r="I24" s="4">
        <v>250</v>
      </c>
      <c r="J24" s="79"/>
      <c r="K24" s="13"/>
      <c r="L24" s="103"/>
      <c r="M24" s="4"/>
      <c r="N24" s="73"/>
      <c r="O24" s="13"/>
      <c r="P24" s="103"/>
      <c r="Q24" s="4"/>
      <c r="R24" s="73"/>
      <c r="S24" s="13" t="s">
        <v>38</v>
      </c>
      <c r="T24" s="14" t="s">
        <v>463</v>
      </c>
      <c r="U24" s="14"/>
      <c r="V24" s="73"/>
      <c r="W24" s="13"/>
      <c r="X24" s="103"/>
      <c r="Y24" s="4"/>
      <c r="Z24" s="73"/>
    </row>
    <row r="25" spans="1:26" ht="21" customHeight="1">
      <c r="A25" s="384"/>
      <c r="B25" s="385"/>
      <c r="C25" s="39"/>
      <c r="D25" s="103"/>
      <c r="E25" s="4"/>
      <c r="F25" s="161"/>
      <c r="G25" s="38" t="s">
        <v>272</v>
      </c>
      <c r="H25" s="38" t="s">
        <v>500</v>
      </c>
      <c r="I25" s="4">
        <v>800</v>
      </c>
      <c r="J25" s="79"/>
      <c r="K25" s="13"/>
      <c r="L25" s="103"/>
      <c r="M25" s="4"/>
      <c r="N25" s="73"/>
      <c r="O25" s="13"/>
      <c r="P25" s="103"/>
      <c r="Q25" s="4"/>
      <c r="R25" s="73"/>
      <c r="S25" s="13" t="s">
        <v>37</v>
      </c>
      <c r="T25" s="14" t="s">
        <v>463</v>
      </c>
      <c r="U25" s="4"/>
      <c r="V25" s="73"/>
      <c r="W25" s="13"/>
      <c r="X25" s="103"/>
      <c r="Y25" s="4"/>
      <c r="Z25" s="73"/>
    </row>
    <row r="26" spans="1:26" ht="21" customHeight="1">
      <c r="A26" s="384"/>
      <c r="B26" s="385"/>
      <c r="C26" s="26" t="s">
        <v>510</v>
      </c>
      <c r="D26" s="139"/>
      <c r="E26" s="36"/>
      <c r="F26" s="81"/>
      <c r="G26" s="93" t="s">
        <v>267</v>
      </c>
      <c r="H26" s="202" t="s">
        <v>439</v>
      </c>
      <c r="I26" s="17"/>
      <c r="J26" s="74"/>
      <c r="K26" s="26"/>
      <c r="L26" s="139"/>
      <c r="M26" s="17"/>
      <c r="N26" s="74"/>
      <c r="O26" s="26"/>
      <c r="P26" s="139"/>
      <c r="Q26" s="17"/>
      <c r="R26" s="74"/>
      <c r="S26" s="26"/>
      <c r="T26" s="139"/>
      <c r="U26" s="17"/>
      <c r="V26" s="74"/>
      <c r="W26" s="26"/>
      <c r="X26" s="139"/>
      <c r="Y26" s="17"/>
      <c r="Z26" s="74"/>
    </row>
    <row r="27" spans="1:26" ht="21" customHeight="1">
      <c r="A27" s="386"/>
      <c r="B27" s="387"/>
      <c r="C27" s="45"/>
      <c r="D27" s="96"/>
      <c r="E27" s="46"/>
      <c r="F27" s="88"/>
      <c r="G27" s="378" t="s">
        <v>336</v>
      </c>
      <c r="H27" s="373"/>
      <c r="I27" s="46">
        <f>SUM(E21:E26,I21:I26)</f>
        <v>5290</v>
      </c>
      <c r="J27" s="75">
        <f>SUM(F21:F26,J21:J26)</f>
        <v>0</v>
      </c>
      <c r="K27" s="379" t="s">
        <v>336</v>
      </c>
      <c r="L27" s="377"/>
      <c r="M27" s="46">
        <f>SUM(M21:M26)</f>
        <v>0</v>
      </c>
      <c r="N27" s="75">
        <f>SUM(N21:N26)</f>
        <v>0</v>
      </c>
      <c r="O27" s="379" t="s">
        <v>336</v>
      </c>
      <c r="P27" s="377"/>
      <c r="Q27" s="46">
        <f>SUM(Q21:Q26)</f>
        <v>0</v>
      </c>
      <c r="R27" s="75">
        <f>SUM(R21:R26)</f>
        <v>0</v>
      </c>
      <c r="S27" s="379" t="s">
        <v>336</v>
      </c>
      <c r="T27" s="377"/>
      <c r="U27" s="46">
        <f>SUM(U21:U26)</f>
        <v>0</v>
      </c>
      <c r="V27" s="75">
        <f>SUM(V21:V26)</f>
        <v>0</v>
      </c>
      <c r="W27" s="379" t="s">
        <v>336</v>
      </c>
      <c r="X27" s="377"/>
      <c r="Y27" s="46">
        <f>SUM(Y21:Y26)</f>
        <v>0</v>
      </c>
      <c r="Z27" s="75">
        <f>SUM(Z21:Z26)</f>
        <v>0</v>
      </c>
    </row>
    <row r="28" spans="1:26" ht="21" customHeight="1">
      <c r="A28" s="35"/>
      <c r="B28" s="35"/>
      <c r="C28" s="58" t="str">
        <f>A20&amp;"公表部数　計"</f>
        <v>国東市公表部数　計</v>
      </c>
      <c r="D28" s="374">
        <f>SUM(I27,M27,Q27,U27,Y27)</f>
        <v>5290</v>
      </c>
      <c r="E28" s="374"/>
      <c r="F28" s="199" t="s">
        <v>87</v>
      </c>
      <c r="G28" s="31"/>
      <c r="H28" s="31"/>
      <c r="I28" s="199"/>
      <c r="J28" s="199"/>
      <c r="K28" s="31"/>
      <c r="L28" s="31"/>
      <c r="M28" s="199"/>
      <c r="N28" s="199"/>
      <c r="O28" s="31"/>
      <c r="P28" s="31"/>
      <c r="Q28" s="199"/>
      <c r="R28" s="199"/>
      <c r="S28" s="31"/>
      <c r="T28" s="31"/>
      <c r="U28" s="199"/>
      <c r="V28" s="21" t="str">
        <f>A20&amp;"　計"</f>
        <v>国東市　計</v>
      </c>
      <c r="W28" s="71">
        <f>SUM(J27,N27,R27,V27,Z27)</f>
        <v>0</v>
      </c>
      <c r="X28" s="71"/>
      <c r="Y28" s="22" t="s">
        <v>87</v>
      </c>
      <c r="Z28" s="21" t="str">
        <f>COUNT(F21:F26,J21:J26,N21:N26,R21:R26,V21:V26,Z21:Z26)&amp;"エリア"</f>
        <v>0エリア</v>
      </c>
    </row>
    <row r="29" spans="1:26" ht="21" customHeight="1">
      <c r="A29" s="382" t="s">
        <v>94</v>
      </c>
      <c r="B29" s="383"/>
      <c r="C29" s="395" t="s">
        <v>81</v>
      </c>
      <c r="D29" s="396"/>
      <c r="E29" s="396"/>
      <c r="F29" s="396"/>
      <c r="G29" s="396"/>
      <c r="H29" s="396"/>
      <c r="I29" s="396"/>
      <c r="J29" s="397"/>
      <c r="K29" s="395" t="s">
        <v>82</v>
      </c>
      <c r="L29" s="396"/>
      <c r="M29" s="396"/>
      <c r="N29" s="397"/>
      <c r="O29" s="395" t="s">
        <v>83</v>
      </c>
      <c r="P29" s="396"/>
      <c r="Q29" s="396"/>
      <c r="R29" s="397"/>
      <c r="S29" s="395" t="s">
        <v>84</v>
      </c>
      <c r="T29" s="396"/>
      <c r="U29" s="396"/>
      <c r="V29" s="397"/>
      <c r="W29" s="395" t="s">
        <v>85</v>
      </c>
      <c r="X29" s="396"/>
      <c r="Y29" s="396"/>
      <c r="Z29" s="397"/>
    </row>
    <row r="30" spans="1:26" ht="21" customHeight="1">
      <c r="A30" s="384"/>
      <c r="B30" s="385"/>
      <c r="C30" s="13" t="s">
        <v>273</v>
      </c>
      <c r="D30" s="103" t="s">
        <v>318</v>
      </c>
      <c r="E30" s="280">
        <v>260</v>
      </c>
      <c r="F30" s="69"/>
      <c r="G30" s="14"/>
      <c r="H30" s="143"/>
      <c r="I30" s="40"/>
      <c r="J30" s="69"/>
      <c r="K30" s="13"/>
      <c r="L30" s="103"/>
      <c r="M30" s="102"/>
      <c r="N30" s="73"/>
      <c r="O30" s="13"/>
      <c r="P30" s="103"/>
      <c r="Q30" s="4"/>
      <c r="R30" s="73"/>
      <c r="S30" s="13"/>
      <c r="T30" s="103"/>
      <c r="U30" s="4"/>
      <c r="V30" s="73"/>
      <c r="W30" s="13"/>
      <c r="X30" s="103"/>
      <c r="Y30" s="4"/>
      <c r="Z30" s="73"/>
    </row>
    <row r="31" spans="1:26" ht="21" customHeight="1">
      <c r="A31" s="384"/>
      <c r="B31" s="385"/>
      <c r="C31" s="26"/>
      <c r="D31" s="139"/>
      <c r="E31" s="36"/>
      <c r="F31" s="72"/>
      <c r="G31" s="44"/>
      <c r="H31" s="93"/>
      <c r="I31" s="36"/>
      <c r="J31" s="72"/>
      <c r="K31" s="26"/>
      <c r="L31" s="139"/>
      <c r="M31" s="17"/>
      <c r="N31" s="74"/>
      <c r="O31" s="26"/>
      <c r="P31" s="139"/>
      <c r="Q31" s="17"/>
      <c r="R31" s="74"/>
      <c r="S31" s="26"/>
      <c r="T31" s="139"/>
      <c r="U31" s="17"/>
      <c r="V31" s="74"/>
      <c r="W31" s="26"/>
      <c r="X31" s="139"/>
      <c r="Y31" s="17"/>
      <c r="Z31" s="74"/>
    </row>
    <row r="32" spans="1:26" ht="21" customHeight="1">
      <c r="A32" s="386"/>
      <c r="B32" s="387"/>
      <c r="C32" s="45"/>
      <c r="D32" s="96"/>
      <c r="E32" s="46"/>
      <c r="F32" s="47"/>
      <c r="G32" s="376" t="s">
        <v>336</v>
      </c>
      <c r="H32" s="377"/>
      <c r="I32" s="46">
        <f>SUM(E30:E31,I30:I31)</f>
        <v>260</v>
      </c>
      <c r="J32" s="75">
        <f>SUM(F30:F31,J30:J31)</f>
        <v>0</v>
      </c>
      <c r="K32" s="379" t="s">
        <v>336</v>
      </c>
      <c r="L32" s="377"/>
      <c r="M32" s="46">
        <f>SUM(M30:M31)</f>
        <v>0</v>
      </c>
      <c r="N32" s="75">
        <f>SUM(N30:N31)</f>
        <v>0</v>
      </c>
      <c r="O32" s="379" t="s">
        <v>336</v>
      </c>
      <c r="P32" s="377"/>
      <c r="Q32" s="46">
        <f>SUM(Q30:Q31)</f>
        <v>0</v>
      </c>
      <c r="R32" s="75">
        <f>SUM(R30:R31)</f>
        <v>0</v>
      </c>
      <c r="S32" s="379" t="s">
        <v>336</v>
      </c>
      <c r="T32" s="377"/>
      <c r="U32" s="46">
        <f>SUM(U30:U31)</f>
        <v>0</v>
      </c>
      <c r="V32" s="75">
        <f>SUM(V30:V31)</f>
        <v>0</v>
      </c>
      <c r="W32" s="379" t="s">
        <v>336</v>
      </c>
      <c r="X32" s="377"/>
      <c r="Y32" s="46">
        <f>SUM(Y30:Y31)</f>
        <v>0</v>
      </c>
      <c r="Z32" s="75">
        <f>SUM(Z30:Z31)</f>
        <v>0</v>
      </c>
    </row>
    <row r="33" spans="1:27" ht="21" customHeight="1">
      <c r="A33" s="35"/>
      <c r="B33" s="35"/>
      <c r="C33" s="58" t="str">
        <f>A29&amp;"公表部数　計"</f>
        <v>東国東郡公表部数　計</v>
      </c>
      <c r="D33" s="375">
        <f>SUM(I32,M32,Q32,U32,Y32)</f>
        <v>260</v>
      </c>
      <c r="E33" s="375"/>
      <c r="F33" s="199" t="s">
        <v>87</v>
      </c>
      <c r="G33" s="31"/>
      <c r="H33" s="31"/>
      <c r="I33" s="199"/>
      <c r="J33" s="199"/>
      <c r="K33" s="31"/>
      <c r="L33" s="31"/>
      <c r="M33" s="199"/>
      <c r="N33" s="199"/>
      <c r="O33" s="31"/>
      <c r="P33" s="31"/>
      <c r="Q33" s="199"/>
      <c r="R33" s="199"/>
      <c r="S33" s="31"/>
      <c r="T33" s="31"/>
      <c r="U33" s="199"/>
      <c r="V33" s="21" t="str">
        <f>A29&amp;"　計"</f>
        <v>東国東郡　計</v>
      </c>
      <c r="W33" s="71">
        <f>SUM(J32,N32,R32,V32,Z32)</f>
        <v>0</v>
      </c>
      <c r="X33" s="71"/>
      <c r="Y33" s="22" t="s">
        <v>87</v>
      </c>
      <c r="Z33" s="21" t="str">
        <f>COUNT(F30:F31,J30:J31,N30:N31,R30:R31,V30:V31,Z30:Z31)&amp;"エリア"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89" t="s">
        <v>426</v>
      </c>
      <c r="AA35" s="19"/>
    </row>
    <row r="36" spans="1:27"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row>
    <row r="37" spans="1:27" s="6" customFormat="1" ht="15" customHeigh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row r="45" spans="1:27" s="6" customFormat="1">
      <c r="A45" s="7"/>
      <c r="B45" s="7"/>
      <c r="C45" s="11"/>
      <c r="D45" s="11"/>
      <c r="E45" s="32"/>
      <c r="F45" s="32"/>
      <c r="G45" s="11"/>
      <c r="H45" s="11"/>
      <c r="I45" s="32"/>
      <c r="J45" s="32"/>
      <c r="K45" s="11"/>
      <c r="L45" s="11"/>
      <c r="M45" s="32"/>
      <c r="N45" s="32"/>
      <c r="O45" s="11"/>
      <c r="P45" s="11"/>
      <c r="Q45" s="32"/>
      <c r="R45" s="32"/>
      <c r="S45" s="11"/>
      <c r="T45" s="11"/>
      <c r="U45" s="32"/>
      <c r="V45" s="32"/>
      <c r="W45" s="11"/>
      <c r="X45" s="11"/>
      <c r="Y45" s="32"/>
      <c r="Z45" s="32"/>
    </row>
    <row r="46" spans="1:27" s="6" customFormat="1">
      <c r="A46" s="7"/>
      <c r="B46" s="7"/>
      <c r="C46" s="11"/>
      <c r="D46" s="11"/>
      <c r="E46" s="32"/>
      <c r="F46" s="32"/>
      <c r="G46" s="11"/>
      <c r="H46" s="11"/>
      <c r="I46" s="32"/>
      <c r="J46" s="32"/>
      <c r="K46" s="11"/>
      <c r="L46" s="11"/>
      <c r="M46" s="32"/>
      <c r="N46" s="32"/>
      <c r="O46" s="11"/>
      <c r="P46" s="11"/>
      <c r="Q46" s="32"/>
      <c r="R46" s="32"/>
      <c r="S46" s="11"/>
      <c r="T46" s="11"/>
      <c r="U46" s="32"/>
      <c r="V46" s="32"/>
      <c r="W46" s="11"/>
      <c r="X46" s="11"/>
      <c r="Y46" s="32"/>
      <c r="Z46" s="32"/>
    </row>
  </sheetData>
  <customSheetViews>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68">
    <mergeCell ref="W2:Y2"/>
    <mergeCell ref="W1:Y1"/>
    <mergeCell ref="O10:P10"/>
    <mergeCell ref="K10:L10"/>
    <mergeCell ref="W4:Z4"/>
    <mergeCell ref="S4:V4"/>
    <mergeCell ref="O4:R4"/>
    <mergeCell ref="K4:N4"/>
    <mergeCell ref="L1:O1"/>
    <mergeCell ref="P1:S1"/>
    <mergeCell ref="T1:V1"/>
    <mergeCell ref="L2:O2"/>
    <mergeCell ref="P2:S2"/>
    <mergeCell ref="T2:V2"/>
    <mergeCell ref="W5:X5"/>
    <mergeCell ref="S5:T5"/>
    <mergeCell ref="O20:R20"/>
    <mergeCell ref="K20:N20"/>
    <mergeCell ref="O18:P18"/>
    <mergeCell ref="K18:L18"/>
    <mergeCell ref="O12:R12"/>
    <mergeCell ref="K12:N12"/>
    <mergeCell ref="O32:P32"/>
    <mergeCell ref="K32:L32"/>
    <mergeCell ref="O29:R29"/>
    <mergeCell ref="K29:N29"/>
    <mergeCell ref="O27:P27"/>
    <mergeCell ref="K27:L27"/>
    <mergeCell ref="F1:H1"/>
    <mergeCell ref="A12:B18"/>
    <mergeCell ref="A1:E1"/>
    <mergeCell ref="A2:E2"/>
    <mergeCell ref="A4:B10"/>
    <mergeCell ref="C4:J4"/>
    <mergeCell ref="I1:J1"/>
    <mergeCell ref="I2:J2"/>
    <mergeCell ref="F2:H2"/>
    <mergeCell ref="A29:B32"/>
    <mergeCell ref="C29:J29"/>
    <mergeCell ref="C12:J12"/>
    <mergeCell ref="A20:B27"/>
    <mergeCell ref="C20:J20"/>
    <mergeCell ref="G18:H18"/>
    <mergeCell ref="O5:P5"/>
    <mergeCell ref="K5:L5"/>
    <mergeCell ref="G5:H5"/>
    <mergeCell ref="C5:D5"/>
    <mergeCell ref="G10:H10"/>
    <mergeCell ref="W10:X10"/>
    <mergeCell ref="W32:X32"/>
    <mergeCell ref="W27:X27"/>
    <mergeCell ref="S27:T27"/>
    <mergeCell ref="S32:T32"/>
    <mergeCell ref="S18:T18"/>
    <mergeCell ref="W18:X18"/>
    <mergeCell ref="S29:V29"/>
    <mergeCell ref="W29:Z29"/>
    <mergeCell ref="W12:Z12"/>
    <mergeCell ref="S12:V12"/>
    <mergeCell ref="S20:V20"/>
    <mergeCell ref="W20:Z20"/>
    <mergeCell ref="S10:T10"/>
    <mergeCell ref="D33:E33"/>
    <mergeCell ref="D28:E28"/>
    <mergeCell ref="D19:E19"/>
    <mergeCell ref="D11:E11"/>
    <mergeCell ref="G32:H32"/>
    <mergeCell ref="G27:H27"/>
  </mergeCells>
  <phoneticPr fontId="2"/>
  <dataValidations count="1">
    <dataValidation type="whole" operator="lessThanOrEqual" allowBlank="1" showInputMessage="1" showErrorMessage="1" sqref="N21 N30 V30 N13 V21:V23 R6 V13 V6:V7 F6 F30 I24:I25 I21:I22 F13:F16 J21:J25 E25:F25 E21:F23 J14 E24 N6" xr:uid="{00000000-0002-0000-0B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4" tint="0.59999389629810485"/>
    <pageSetUpPr fitToPage="1"/>
  </sheetPr>
  <dimension ref="A1:AC40"/>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39" t="s">
        <v>15</v>
      </c>
      <c r="B1" s="340"/>
      <c r="C1" s="340"/>
      <c r="D1" s="340"/>
      <c r="E1" s="340"/>
      <c r="F1" s="349" t="s">
        <v>342</v>
      </c>
      <c r="G1" s="350"/>
      <c r="H1" s="351"/>
      <c r="I1" s="343" t="s">
        <v>17</v>
      </c>
      <c r="J1" s="343"/>
      <c r="K1" s="209" t="s">
        <v>0</v>
      </c>
      <c r="L1" s="349" t="s">
        <v>18</v>
      </c>
      <c r="M1" s="350"/>
      <c r="N1" s="350"/>
      <c r="O1" s="351"/>
      <c r="P1" s="349" t="s">
        <v>19</v>
      </c>
      <c r="Q1" s="350"/>
      <c r="R1" s="350"/>
      <c r="S1" s="351"/>
      <c r="T1" s="349" t="s">
        <v>20</v>
      </c>
      <c r="U1" s="350"/>
      <c r="V1" s="351"/>
      <c r="W1" s="343" t="s">
        <v>21</v>
      </c>
      <c r="X1" s="343"/>
      <c r="Y1" s="343"/>
      <c r="Z1" s="109" t="s">
        <v>22</v>
      </c>
    </row>
    <row r="2" spans="1:29" s="6" customFormat="1" ht="24.95" customHeight="1">
      <c r="A2" s="341"/>
      <c r="B2" s="342"/>
      <c r="C2" s="342"/>
      <c r="D2" s="342"/>
      <c r="E2" s="342"/>
      <c r="F2" s="346">
        <f>SUM(大分市:玖珠郡・日田市!I2:J2)</f>
        <v>0</v>
      </c>
      <c r="G2" s="347"/>
      <c r="H2" s="348"/>
      <c r="I2" s="354">
        <f>SUM(W14,W24,W33)</f>
        <v>0</v>
      </c>
      <c r="J2" s="354"/>
      <c r="K2" s="208"/>
      <c r="L2" s="344"/>
      <c r="M2" s="353"/>
      <c r="N2" s="353"/>
      <c r="O2" s="345"/>
      <c r="P2" s="344"/>
      <c r="Q2" s="353"/>
      <c r="R2" s="353"/>
      <c r="S2" s="345"/>
      <c r="T2" s="344"/>
      <c r="U2" s="353"/>
      <c r="V2" s="345"/>
      <c r="W2" s="354"/>
      <c r="X2" s="354"/>
      <c r="Y2" s="354"/>
      <c r="Z2" s="149"/>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82" t="s">
        <v>90</v>
      </c>
      <c r="B4" s="383"/>
      <c r="C4" s="366" t="s">
        <v>81</v>
      </c>
      <c r="D4" s="363"/>
      <c r="E4" s="364"/>
      <c r="F4" s="364"/>
      <c r="G4" s="364"/>
      <c r="H4" s="364"/>
      <c r="I4" s="364"/>
      <c r="J4" s="365"/>
      <c r="K4" s="366" t="s">
        <v>82</v>
      </c>
      <c r="L4" s="363"/>
      <c r="M4" s="364"/>
      <c r="N4" s="367"/>
      <c r="O4" s="363" t="s">
        <v>83</v>
      </c>
      <c r="P4" s="363"/>
      <c r="Q4" s="364"/>
      <c r="R4" s="365"/>
      <c r="S4" s="366" t="s">
        <v>84</v>
      </c>
      <c r="T4" s="363"/>
      <c r="U4" s="364"/>
      <c r="V4" s="367"/>
      <c r="W4" s="366" t="s">
        <v>85</v>
      </c>
      <c r="X4" s="363"/>
      <c r="Y4" s="364"/>
      <c r="Z4" s="367"/>
    </row>
    <row r="5" spans="1:29" s="5" customFormat="1" ht="21" customHeight="1">
      <c r="A5" s="384"/>
      <c r="B5" s="385"/>
      <c r="C5" s="398" t="s">
        <v>338</v>
      </c>
      <c r="D5" s="399"/>
      <c r="E5" s="54" t="s">
        <v>102</v>
      </c>
      <c r="F5" s="54" t="s">
        <v>103</v>
      </c>
      <c r="G5" s="400" t="s">
        <v>338</v>
      </c>
      <c r="H5" s="399"/>
      <c r="I5" s="54" t="s">
        <v>102</v>
      </c>
      <c r="J5" s="54" t="s">
        <v>103</v>
      </c>
      <c r="K5" s="398" t="s">
        <v>338</v>
      </c>
      <c r="L5" s="399"/>
      <c r="M5" s="54" t="s">
        <v>102</v>
      </c>
      <c r="N5" s="54" t="s">
        <v>103</v>
      </c>
      <c r="O5" s="398" t="s">
        <v>338</v>
      </c>
      <c r="P5" s="399"/>
      <c r="Q5" s="54" t="s">
        <v>102</v>
      </c>
      <c r="R5" s="54" t="s">
        <v>103</v>
      </c>
      <c r="S5" s="398" t="s">
        <v>338</v>
      </c>
      <c r="T5" s="399"/>
      <c r="U5" s="54" t="s">
        <v>102</v>
      </c>
      <c r="V5" s="54" t="s">
        <v>103</v>
      </c>
      <c r="W5" s="398" t="s">
        <v>338</v>
      </c>
      <c r="X5" s="399"/>
      <c r="Y5" s="54" t="s">
        <v>102</v>
      </c>
      <c r="Z5" s="55" t="s">
        <v>103</v>
      </c>
    </row>
    <row r="6" spans="1:29" ht="21" customHeight="1">
      <c r="A6" s="384"/>
      <c r="B6" s="385"/>
      <c r="C6" s="57" t="s">
        <v>275</v>
      </c>
      <c r="D6" s="150" t="s">
        <v>317</v>
      </c>
      <c r="E6" s="40">
        <v>730</v>
      </c>
      <c r="F6" s="86"/>
      <c r="G6" s="43" t="s">
        <v>276</v>
      </c>
      <c r="H6" s="62" t="s">
        <v>330</v>
      </c>
      <c r="I6" s="40">
        <v>740</v>
      </c>
      <c r="J6" s="82"/>
      <c r="K6" s="57" t="s">
        <v>279</v>
      </c>
      <c r="L6" s="108" t="s">
        <v>319</v>
      </c>
      <c r="M6" s="42">
        <v>50</v>
      </c>
      <c r="N6" s="82"/>
      <c r="O6" s="41" t="s">
        <v>281</v>
      </c>
      <c r="P6" s="108" t="s">
        <v>321</v>
      </c>
      <c r="Q6" s="42">
        <v>140</v>
      </c>
      <c r="R6" s="82"/>
      <c r="S6" s="57" t="s">
        <v>349</v>
      </c>
      <c r="T6" s="62"/>
      <c r="U6" s="42">
        <v>830</v>
      </c>
      <c r="V6" s="82"/>
      <c r="W6" s="41" t="s">
        <v>145</v>
      </c>
      <c r="X6" s="150"/>
      <c r="Y6" s="42">
        <v>30</v>
      </c>
      <c r="Z6" s="82"/>
    </row>
    <row r="7" spans="1:29" ht="21" customHeight="1">
      <c r="A7" s="384"/>
      <c r="B7" s="385"/>
      <c r="C7" s="39" t="s">
        <v>42</v>
      </c>
      <c r="D7" s="103"/>
      <c r="E7" s="37">
        <v>610</v>
      </c>
      <c r="F7" s="69"/>
      <c r="G7" s="14" t="s">
        <v>277</v>
      </c>
      <c r="H7" s="38" t="s">
        <v>330</v>
      </c>
      <c r="I7" s="37">
        <v>580</v>
      </c>
      <c r="J7" s="73"/>
      <c r="K7" s="13" t="s">
        <v>280</v>
      </c>
      <c r="L7" s="103" t="s">
        <v>321</v>
      </c>
      <c r="M7" s="4">
        <v>470</v>
      </c>
      <c r="N7" s="73"/>
      <c r="O7" s="140" t="s">
        <v>478</v>
      </c>
      <c r="P7" s="142" t="s">
        <v>320</v>
      </c>
      <c r="Q7" s="113">
        <v>60</v>
      </c>
      <c r="R7" s="73"/>
      <c r="S7" s="39" t="s">
        <v>350</v>
      </c>
      <c r="T7" s="38"/>
      <c r="U7" s="4">
        <v>570</v>
      </c>
      <c r="V7" s="73"/>
      <c r="W7" s="13" t="s">
        <v>146</v>
      </c>
      <c r="X7" s="103"/>
      <c r="Y7" s="4">
        <v>80</v>
      </c>
      <c r="Z7" s="73"/>
    </row>
    <row r="8" spans="1:29" ht="21" customHeight="1">
      <c r="A8" s="384"/>
      <c r="B8" s="385"/>
      <c r="C8" s="39" t="s">
        <v>115</v>
      </c>
      <c r="D8" s="103"/>
      <c r="E8" s="37">
        <v>1170</v>
      </c>
      <c r="F8" s="69"/>
      <c r="G8" s="14" t="s">
        <v>278</v>
      </c>
      <c r="H8" s="38" t="s">
        <v>330</v>
      </c>
      <c r="I8" s="37">
        <v>440</v>
      </c>
      <c r="J8" s="73"/>
      <c r="K8" s="13" t="s">
        <v>476</v>
      </c>
      <c r="L8" s="103" t="s">
        <v>319</v>
      </c>
      <c r="M8" s="4">
        <v>160</v>
      </c>
      <c r="N8" s="73"/>
      <c r="O8" s="13" t="s">
        <v>40</v>
      </c>
      <c r="P8" s="103" t="s">
        <v>364</v>
      </c>
      <c r="Q8" s="4">
        <v>80</v>
      </c>
      <c r="R8" s="73"/>
      <c r="S8" s="39" t="s">
        <v>137</v>
      </c>
      <c r="T8" s="38" t="s">
        <v>481</v>
      </c>
      <c r="U8" s="4">
        <v>230</v>
      </c>
      <c r="V8" s="73"/>
      <c r="W8" s="13"/>
      <c r="X8" s="103"/>
      <c r="Y8" s="4"/>
      <c r="Z8" s="73"/>
    </row>
    <row r="9" spans="1:29" ht="21" customHeight="1">
      <c r="A9" s="384"/>
      <c r="B9" s="385"/>
      <c r="C9" s="39" t="s">
        <v>123</v>
      </c>
      <c r="D9" s="103"/>
      <c r="E9" s="37">
        <v>280</v>
      </c>
      <c r="F9" s="69"/>
      <c r="G9" s="14"/>
      <c r="H9" s="38"/>
      <c r="I9" s="4"/>
      <c r="J9" s="73"/>
      <c r="K9" s="13"/>
      <c r="L9" s="103"/>
      <c r="M9" s="4"/>
      <c r="N9" s="73"/>
      <c r="O9" s="13" t="s">
        <v>282</v>
      </c>
      <c r="P9" s="103" t="s">
        <v>315</v>
      </c>
      <c r="Q9" s="4">
        <v>180</v>
      </c>
      <c r="R9" s="73"/>
      <c r="S9" s="39" t="s">
        <v>351</v>
      </c>
      <c r="T9" s="38"/>
      <c r="U9" s="4">
        <v>630</v>
      </c>
      <c r="V9" s="73"/>
      <c r="W9" s="13"/>
      <c r="X9" s="103"/>
      <c r="Y9" s="4"/>
      <c r="Z9" s="73"/>
    </row>
    <row r="10" spans="1:29" ht="21" customHeight="1">
      <c r="A10" s="384"/>
      <c r="B10" s="385"/>
      <c r="C10" s="39" t="s">
        <v>274</v>
      </c>
      <c r="D10" s="103" t="s">
        <v>316</v>
      </c>
      <c r="E10" s="37">
        <v>290</v>
      </c>
      <c r="F10" s="69"/>
      <c r="G10" s="14"/>
      <c r="H10" s="38"/>
      <c r="I10" s="4"/>
      <c r="J10" s="73"/>
      <c r="K10" s="13"/>
      <c r="L10" s="103"/>
      <c r="M10" s="4"/>
      <c r="N10" s="73"/>
      <c r="O10" s="13" t="s">
        <v>363</v>
      </c>
      <c r="P10" s="103" t="s">
        <v>321</v>
      </c>
      <c r="Q10" s="4">
        <v>180</v>
      </c>
      <c r="R10" s="73"/>
      <c r="S10" s="39"/>
      <c r="T10" s="38"/>
      <c r="U10" s="4"/>
      <c r="V10" s="73"/>
      <c r="W10" s="13"/>
      <c r="X10" s="103"/>
      <c r="Y10" s="4"/>
      <c r="Z10" s="73"/>
    </row>
    <row r="11" spans="1:29" ht="21" customHeight="1">
      <c r="A11" s="384"/>
      <c r="B11" s="385"/>
      <c r="C11" s="39" t="s">
        <v>41</v>
      </c>
      <c r="D11" s="103"/>
      <c r="E11" s="37">
        <v>320</v>
      </c>
      <c r="F11" s="69"/>
      <c r="G11" s="14"/>
      <c r="H11" s="38"/>
      <c r="I11" s="4"/>
      <c r="J11" s="73"/>
      <c r="K11" s="13" t="s">
        <v>475</v>
      </c>
      <c r="L11" s="103"/>
      <c r="M11" s="102"/>
      <c r="N11" s="73"/>
      <c r="O11" s="13"/>
      <c r="P11" s="103"/>
      <c r="Q11" s="102"/>
      <c r="R11" s="73"/>
      <c r="S11" s="213" t="s">
        <v>482</v>
      </c>
      <c r="T11" s="38"/>
      <c r="U11" s="4"/>
      <c r="V11" s="73"/>
      <c r="W11" s="13"/>
      <c r="X11" s="103"/>
      <c r="Y11" s="4"/>
      <c r="Z11" s="73"/>
    </row>
    <row r="12" spans="1:29" ht="21" customHeight="1">
      <c r="A12" s="384"/>
      <c r="B12" s="385"/>
      <c r="C12" s="26" t="s">
        <v>511</v>
      </c>
      <c r="D12" s="139"/>
      <c r="E12" s="17"/>
      <c r="F12" s="72"/>
      <c r="G12" s="44"/>
      <c r="H12" s="93"/>
      <c r="I12" s="17"/>
      <c r="J12" s="74"/>
      <c r="K12" s="26" t="s">
        <v>554</v>
      </c>
      <c r="L12" s="139"/>
      <c r="M12" s="17"/>
      <c r="N12" s="74"/>
      <c r="O12" s="26" t="s">
        <v>477</v>
      </c>
      <c r="P12" s="139"/>
      <c r="Q12" s="17"/>
      <c r="R12" s="74"/>
      <c r="S12" s="26"/>
      <c r="T12" s="139"/>
      <c r="U12" s="104"/>
      <c r="V12" s="74"/>
      <c r="W12" s="26"/>
      <c r="X12" s="139"/>
      <c r="Y12" s="17"/>
      <c r="Z12" s="74"/>
    </row>
    <row r="13" spans="1:29" ht="21" customHeight="1">
      <c r="A13" s="386"/>
      <c r="B13" s="387"/>
      <c r="C13" s="45"/>
      <c r="D13" s="96"/>
      <c r="E13" s="46"/>
      <c r="F13" s="47"/>
      <c r="G13" s="376" t="s">
        <v>336</v>
      </c>
      <c r="H13" s="377"/>
      <c r="I13" s="46">
        <f>SUM(E6:E12,I6:I12)</f>
        <v>5160</v>
      </c>
      <c r="J13" s="75">
        <f>SUM(F6:F12,J6:J12)</f>
        <v>0</v>
      </c>
      <c r="K13" s="379" t="s">
        <v>336</v>
      </c>
      <c r="L13" s="377"/>
      <c r="M13" s="46">
        <f>SUM(M6:M12)</f>
        <v>680</v>
      </c>
      <c r="N13" s="75">
        <f>SUM(N6:N12)</f>
        <v>0</v>
      </c>
      <c r="O13" s="379" t="s">
        <v>336</v>
      </c>
      <c r="P13" s="377"/>
      <c r="Q13" s="46">
        <f>SUM(Q6:Q12)</f>
        <v>640</v>
      </c>
      <c r="R13" s="75">
        <f>SUM(R6:R12)</f>
        <v>0</v>
      </c>
      <c r="S13" s="379" t="s">
        <v>336</v>
      </c>
      <c r="T13" s="377"/>
      <c r="U13" s="46">
        <f>SUM(U6:U12)</f>
        <v>2260</v>
      </c>
      <c r="V13" s="75">
        <f>SUM(V6:V12)</f>
        <v>0</v>
      </c>
      <c r="W13" s="379" t="s">
        <v>336</v>
      </c>
      <c r="X13" s="377"/>
      <c r="Y13" s="46">
        <f>SUM(Y6:Y12)</f>
        <v>110</v>
      </c>
      <c r="Z13" s="75">
        <f>SUM(Z6:Z12)</f>
        <v>0</v>
      </c>
    </row>
    <row r="14" spans="1:29" ht="21" customHeight="1">
      <c r="A14" s="34"/>
      <c r="B14" s="34"/>
      <c r="C14" s="60" t="str">
        <f>A4&amp;"公表部数　計"</f>
        <v>宇佐市公表部数　計</v>
      </c>
      <c r="D14" s="374">
        <f>SUM(I13,M13,Q13,U13,Y13)</f>
        <v>8850</v>
      </c>
      <c r="E14" s="374"/>
      <c r="F14" s="28" t="s">
        <v>87</v>
      </c>
      <c r="G14" s="27"/>
      <c r="H14" s="27"/>
      <c r="I14" s="28"/>
      <c r="J14" s="28"/>
      <c r="K14" s="27"/>
      <c r="L14" s="27"/>
      <c r="M14" s="28"/>
      <c r="N14" s="28"/>
      <c r="O14" s="27"/>
      <c r="P14" s="27"/>
      <c r="Q14" s="28"/>
      <c r="R14" s="28"/>
      <c r="S14" s="27"/>
      <c r="T14" s="27"/>
      <c r="U14" s="28"/>
      <c r="V14" s="21" t="str">
        <f>A4&amp;"　計"</f>
        <v>宇佐市　計</v>
      </c>
      <c r="W14" s="71">
        <f>SUM(J13,N13,R13,V13,Z13)</f>
        <v>0</v>
      </c>
      <c r="X14" s="71"/>
      <c r="Y14" s="22" t="s">
        <v>87</v>
      </c>
      <c r="Z14" s="21" t="str">
        <f>COUNT(F6:F12,J6:J12,N6:N12,R6:R12,Z6:Z12,V6:V12)&amp;"エリア"</f>
        <v>0エリア</v>
      </c>
    </row>
    <row r="15" spans="1:29" ht="21" customHeight="1">
      <c r="A15" s="382" t="s">
        <v>91</v>
      </c>
      <c r="B15" s="383"/>
      <c r="C15" s="366" t="s">
        <v>81</v>
      </c>
      <c r="D15" s="363"/>
      <c r="E15" s="364"/>
      <c r="F15" s="364"/>
      <c r="G15" s="364"/>
      <c r="H15" s="364"/>
      <c r="I15" s="364"/>
      <c r="J15" s="365"/>
      <c r="K15" s="366" t="s">
        <v>82</v>
      </c>
      <c r="L15" s="363"/>
      <c r="M15" s="364"/>
      <c r="N15" s="367"/>
      <c r="O15" s="363" t="s">
        <v>83</v>
      </c>
      <c r="P15" s="363"/>
      <c r="Q15" s="364"/>
      <c r="R15" s="365"/>
      <c r="S15" s="366" t="s">
        <v>84</v>
      </c>
      <c r="T15" s="363"/>
      <c r="U15" s="364"/>
      <c r="V15" s="367"/>
      <c r="W15" s="366" t="s">
        <v>85</v>
      </c>
      <c r="X15" s="363"/>
      <c r="Y15" s="364"/>
      <c r="Z15" s="367"/>
    </row>
    <row r="16" spans="1:29" ht="21" customHeight="1">
      <c r="A16" s="384"/>
      <c r="B16" s="385"/>
      <c r="C16" s="57" t="s">
        <v>110</v>
      </c>
      <c r="D16" s="108"/>
      <c r="E16" s="40">
        <v>610</v>
      </c>
      <c r="F16" s="167"/>
      <c r="G16" s="62" t="s">
        <v>283</v>
      </c>
      <c r="H16" s="62" t="s">
        <v>324</v>
      </c>
      <c r="I16" s="40">
        <v>460</v>
      </c>
      <c r="J16" s="166"/>
      <c r="K16" s="41" t="s">
        <v>44</v>
      </c>
      <c r="L16" s="108"/>
      <c r="M16" s="42">
        <v>400</v>
      </c>
      <c r="N16" s="86"/>
      <c r="O16" s="57" t="s">
        <v>292</v>
      </c>
      <c r="P16" s="108" t="s">
        <v>321</v>
      </c>
      <c r="Q16" s="42">
        <v>570</v>
      </c>
      <c r="R16" s="86"/>
      <c r="S16" s="41" t="s">
        <v>45</v>
      </c>
      <c r="T16" s="108"/>
      <c r="U16" s="42">
        <v>1560</v>
      </c>
      <c r="V16" s="86"/>
      <c r="W16" s="41" t="s">
        <v>46</v>
      </c>
      <c r="X16" s="108"/>
      <c r="Y16" s="42">
        <v>150</v>
      </c>
      <c r="Z16" s="82"/>
    </row>
    <row r="17" spans="1:26" ht="21" customHeight="1">
      <c r="A17" s="384"/>
      <c r="B17" s="385"/>
      <c r="C17" s="39" t="s">
        <v>43</v>
      </c>
      <c r="D17" s="103"/>
      <c r="E17" s="37">
        <v>550</v>
      </c>
      <c r="F17" s="161"/>
      <c r="G17" s="38" t="s">
        <v>284</v>
      </c>
      <c r="H17" s="38" t="s">
        <v>328</v>
      </c>
      <c r="I17" s="37">
        <v>200</v>
      </c>
      <c r="J17" s="79"/>
      <c r="K17" s="13" t="s">
        <v>47</v>
      </c>
      <c r="L17" s="103"/>
      <c r="M17" s="4">
        <v>1100</v>
      </c>
      <c r="N17" s="69"/>
      <c r="O17" s="13" t="s">
        <v>293</v>
      </c>
      <c r="P17" s="103" t="s">
        <v>457</v>
      </c>
      <c r="Q17" s="4">
        <v>630</v>
      </c>
      <c r="R17" s="69"/>
      <c r="S17" s="13" t="s">
        <v>48</v>
      </c>
      <c r="T17" s="103"/>
      <c r="U17" s="4">
        <v>1050</v>
      </c>
      <c r="V17" s="69"/>
      <c r="W17" s="13"/>
      <c r="X17" s="103"/>
      <c r="Y17" s="102"/>
      <c r="Z17" s="73"/>
    </row>
    <row r="18" spans="1:26" ht="21" customHeight="1">
      <c r="A18" s="384"/>
      <c r="B18" s="385"/>
      <c r="C18" s="39" t="s">
        <v>111</v>
      </c>
      <c r="D18" s="103"/>
      <c r="E18" s="37">
        <v>800</v>
      </c>
      <c r="F18" s="161"/>
      <c r="G18" s="38" t="s">
        <v>285</v>
      </c>
      <c r="H18" s="38" t="s">
        <v>318</v>
      </c>
      <c r="I18" s="37">
        <v>470</v>
      </c>
      <c r="J18" s="79"/>
      <c r="K18" s="13" t="s">
        <v>49</v>
      </c>
      <c r="L18" s="103"/>
      <c r="M18" s="4">
        <v>400</v>
      </c>
      <c r="N18" s="69"/>
      <c r="O18" s="13" t="s">
        <v>294</v>
      </c>
      <c r="P18" s="103" t="s">
        <v>456</v>
      </c>
      <c r="Q18" s="4">
        <v>440</v>
      </c>
      <c r="R18" s="69"/>
      <c r="S18" s="13" t="s">
        <v>50</v>
      </c>
      <c r="T18" s="103"/>
      <c r="U18" s="4">
        <v>620</v>
      </c>
      <c r="V18" s="69"/>
      <c r="W18" s="13"/>
      <c r="X18" s="103"/>
      <c r="Y18" s="4"/>
      <c r="Z18" s="73"/>
    </row>
    <row r="19" spans="1:26" ht="21" customHeight="1">
      <c r="A19" s="384"/>
      <c r="B19" s="385"/>
      <c r="C19" s="39" t="s">
        <v>289</v>
      </c>
      <c r="D19" s="103"/>
      <c r="E19" s="37">
        <v>630</v>
      </c>
      <c r="F19" s="161"/>
      <c r="G19" s="38" t="s">
        <v>286</v>
      </c>
      <c r="H19" s="38" t="s">
        <v>318</v>
      </c>
      <c r="I19" s="37">
        <v>190</v>
      </c>
      <c r="J19" s="79"/>
      <c r="K19" s="13" t="s">
        <v>289</v>
      </c>
      <c r="L19" s="103" t="s">
        <v>323</v>
      </c>
      <c r="M19" s="4">
        <v>850</v>
      </c>
      <c r="N19" s="69"/>
      <c r="O19" s="13" t="s">
        <v>295</v>
      </c>
      <c r="P19" s="103" t="s">
        <v>319</v>
      </c>
      <c r="Q19" s="4">
        <v>180</v>
      </c>
      <c r="R19" s="69"/>
      <c r="S19" s="39" t="s">
        <v>341</v>
      </c>
      <c r="T19" s="103"/>
      <c r="U19" s="4">
        <v>40</v>
      </c>
      <c r="V19" s="73"/>
      <c r="W19" s="13"/>
      <c r="X19" s="103"/>
      <c r="Y19" s="4"/>
      <c r="Z19" s="73"/>
    </row>
    <row r="20" spans="1:26" ht="21" customHeight="1">
      <c r="A20" s="384"/>
      <c r="B20" s="385"/>
      <c r="C20" s="39" t="s">
        <v>290</v>
      </c>
      <c r="D20" s="103"/>
      <c r="E20" s="37">
        <v>370</v>
      </c>
      <c r="F20" s="161"/>
      <c r="G20" s="38" t="s">
        <v>287</v>
      </c>
      <c r="H20" s="38" t="s">
        <v>318</v>
      </c>
      <c r="I20" s="37">
        <v>550</v>
      </c>
      <c r="J20" s="79"/>
      <c r="K20" s="13" t="s">
        <v>291</v>
      </c>
      <c r="L20" s="103" t="s">
        <v>323</v>
      </c>
      <c r="M20" s="4">
        <v>470</v>
      </c>
      <c r="N20" s="69"/>
      <c r="O20" s="13" t="s">
        <v>289</v>
      </c>
      <c r="P20" s="103" t="s">
        <v>321</v>
      </c>
      <c r="Q20" s="4">
        <v>190</v>
      </c>
      <c r="R20" s="69"/>
      <c r="S20" s="13" t="s">
        <v>284</v>
      </c>
      <c r="T20" s="103"/>
      <c r="U20" s="4">
        <v>40</v>
      </c>
      <c r="V20" s="73"/>
      <c r="W20" s="13"/>
      <c r="X20" s="103"/>
      <c r="Y20" s="4"/>
      <c r="Z20" s="73"/>
    </row>
    <row r="21" spans="1:26" ht="21" customHeight="1">
      <c r="A21" s="384"/>
      <c r="B21" s="385"/>
      <c r="C21" s="13"/>
      <c r="D21" s="103"/>
      <c r="E21" s="37"/>
      <c r="F21" s="69"/>
      <c r="G21" s="38" t="s">
        <v>288</v>
      </c>
      <c r="H21" s="38" t="s">
        <v>318</v>
      </c>
      <c r="I21" s="37">
        <v>430</v>
      </c>
      <c r="J21" s="79"/>
      <c r="K21" s="13"/>
      <c r="L21" s="201"/>
      <c r="M21" s="102"/>
      <c r="N21" s="69"/>
      <c r="O21" s="13"/>
      <c r="P21" s="103"/>
      <c r="Q21" s="102"/>
      <c r="R21" s="69"/>
      <c r="S21" s="13" t="s">
        <v>51</v>
      </c>
      <c r="T21" s="103"/>
      <c r="U21" s="4">
        <v>280</v>
      </c>
      <c r="V21" s="73"/>
      <c r="W21" s="13"/>
      <c r="X21" s="103"/>
      <c r="Y21" s="4"/>
      <c r="Z21" s="73"/>
    </row>
    <row r="22" spans="1:26" ht="21" customHeight="1">
      <c r="A22" s="384"/>
      <c r="B22" s="385"/>
      <c r="C22" s="26" t="s">
        <v>518</v>
      </c>
      <c r="D22" s="139"/>
      <c r="E22" s="17"/>
      <c r="F22" s="72"/>
      <c r="G22" s="44" t="s">
        <v>512</v>
      </c>
      <c r="H22" s="93"/>
      <c r="I22" s="17"/>
      <c r="J22" s="74"/>
      <c r="K22" s="13" t="s">
        <v>440</v>
      </c>
      <c r="L22" s="201" t="s">
        <v>441</v>
      </c>
      <c r="M22" s="17"/>
      <c r="N22" s="74"/>
      <c r="O22" s="26"/>
      <c r="P22" s="139"/>
      <c r="Q22" s="17"/>
      <c r="R22" s="74"/>
      <c r="S22" s="26"/>
      <c r="T22" s="139"/>
      <c r="U22" s="17"/>
      <c r="V22" s="74"/>
      <c r="W22" s="26"/>
      <c r="X22" s="139"/>
      <c r="Y22" s="17"/>
      <c r="Z22" s="74"/>
    </row>
    <row r="23" spans="1:26" ht="21" customHeight="1">
      <c r="A23" s="386"/>
      <c r="B23" s="387"/>
      <c r="C23" s="45"/>
      <c r="D23" s="96"/>
      <c r="E23" s="46"/>
      <c r="F23" s="47"/>
      <c r="G23" s="376" t="s">
        <v>336</v>
      </c>
      <c r="H23" s="377"/>
      <c r="I23" s="46">
        <f>SUM(E16:E22,I16:I22)</f>
        <v>5260</v>
      </c>
      <c r="J23" s="75">
        <f>SUM(F16:F22,J16:J22)</f>
        <v>0</v>
      </c>
      <c r="K23" s="379" t="s">
        <v>336</v>
      </c>
      <c r="L23" s="377"/>
      <c r="M23" s="46">
        <f>SUM(M16:M22)</f>
        <v>3220</v>
      </c>
      <c r="N23" s="75">
        <f>SUM(N16:N22)</f>
        <v>0</v>
      </c>
      <c r="O23" s="379" t="s">
        <v>336</v>
      </c>
      <c r="P23" s="377"/>
      <c r="Q23" s="46">
        <f>SUM(Q16:Q22)</f>
        <v>2010</v>
      </c>
      <c r="R23" s="75">
        <f>SUM(R16:R22)</f>
        <v>0</v>
      </c>
      <c r="S23" s="379" t="s">
        <v>336</v>
      </c>
      <c r="T23" s="377"/>
      <c r="U23" s="46">
        <f>SUM(U16:U22)</f>
        <v>3590</v>
      </c>
      <c r="V23" s="75">
        <f>SUM(V16:V22)</f>
        <v>0</v>
      </c>
      <c r="W23" s="379" t="s">
        <v>336</v>
      </c>
      <c r="X23" s="377"/>
      <c r="Y23" s="46">
        <f>SUM(Y16:Y22)</f>
        <v>150</v>
      </c>
      <c r="Z23" s="75">
        <f>SUM(Z16:Z22)</f>
        <v>0</v>
      </c>
    </row>
    <row r="24" spans="1:26" ht="21" customHeight="1">
      <c r="A24" s="35"/>
      <c r="B24" s="35"/>
      <c r="C24" s="58" t="str">
        <f>A15&amp;"公表部数　計"</f>
        <v>中津市公表部数　計</v>
      </c>
      <c r="D24" s="374">
        <f>SUM(I23,M23,Q23,U23,Y23)</f>
        <v>14230</v>
      </c>
      <c r="E24" s="374"/>
      <c r="F24" s="199" t="s">
        <v>87</v>
      </c>
      <c r="G24" s="31"/>
      <c r="H24" s="31"/>
      <c r="I24" s="199"/>
      <c r="J24" s="199"/>
      <c r="K24" s="31"/>
      <c r="L24" s="31"/>
      <c r="M24" s="199"/>
      <c r="N24" s="199"/>
      <c r="O24" s="31"/>
      <c r="P24" s="31"/>
      <c r="Q24" s="199"/>
      <c r="R24" s="199"/>
      <c r="S24" s="31"/>
      <c r="T24" s="31"/>
      <c r="U24" s="199"/>
      <c r="V24" s="21" t="str">
        <f>A15&amp;"　計"</f>
        <v>中津市　計</v>
      </c>
      <c r="W24" s="71">
        <f>SUM(J23,N23,R23,V23,Z23)</f>
        <v>0</v>
      </c>
      <c r="X24" s="71"/>
      <c r="Y24" s="22" t="s">
        <v>87</v>
      </c>
      <c r="Z24" s="21" t="str">
        <f>COUNT(F16:F22,J16:J22,N16:N22,R16:R22,V16:V22,Z16:Z22)&amp;"エリア"</f>
        <v>0エリア</v>
      </c>
    </row>
    <row r="25" spans="1:26" ht="21" customHeight="1">
      <c r="A25" s="382" t="s">
        <v>89</v>
      </c>
      <c r="B25" s="383"/>
      <c r="C25" s="366" t="s">
        <v>81</v>
      </c>
      <c r="D25" s="363"/>
      <c r="E25" s="364"/>
      <c r="F25" s="364"/>
      <c r="G25" s="364"/>
      <c r="H25" s="364"/>
      <c r="I25" s="364"/>
      <c r="J25" s="365"/>
      <c r="K25" s="366" t="s">
        <v>82</v>
      </c>
      <c r="L25" s="363"/>
      <c r="M25" s="364"/>
      <c r="N25" s="367"/>
      <c r="O25" s="363" t="s">
        <v>83</v>
      </c>
      <c r="P25" s="363"/>
      <c r="Q25" s="364"/>
      <c r="R25" s="365"/>
      <c r="S25" s="366" t="s">
        <v>84</v>
      </c>
      <c r="T25" s="363"/>
      <c r="U25" s="364"/>
      <c r="V25" s="367"/>
      <c r="W25" s="366" t="s">
        <v>85</v>
      </c>
      <c r="X25" s="363"/>
      <c r="Y25" s="364"/>
      <c r="Z25" s="367"/>
    </row>
    <row r="26" spans="1:26" ht="21" customHeight="1">
      <c r="A26" s="384"/>
      <c r="B26" s="385"/>
      <c r="C26" s="41" t="s">
        <v>297</v>
      </c>
      <c r="D26" s="108" t="s">
        <v>319</v>
      </c>
      <c r="E26" s="42">
        <v>1330</v>
      </c>
      <c r="F26" s="167"/>
      <c r="G26" s="43"/>
      <c r="H26" s="62"/>
      <c r="I26" s="40"/>
      <c r="J26" s="82"/>
      <c r="K26" s="41" t="s">
        <v>296</v>
      </c>
      <c r="L26" s="108"/>
      <c r="M26" s="42">
        <v>200</v>
      </c>
      <c r="N26" s="82"/>
      <c r="O26" s="41" t="s">
        <v>429</v>
      </c>
      <c r="P26" s="108" t="s">
        <v>320</v>
      </c>
      <c r="Q26" s="42">
        <v>90</v>
      </c>
      <c r="R26" s="82"/>
      <c r="S26" s="41" t="s">
        <v>52</v>
      </c>
      <c r="T26" s="108"/>
      <c r="U26" s="42">
        <v>1520</v>
      </c>
      <c r="V26" s="82"/>
      <c r="W26" s="41" t="s">
        <v>52</v>
      </c>
      <c r="X26" s="108"/>
      <c r="Y26" s="42">
        <v>80</v>
      </c>
      <c r="Z26" s="82"/>
    </row>
    <row r="27" spans="1:26" ht="21" customHeight="1">
      <c r="A27" s="384"/>
      <c r="B27" s="385"/>
      <c r="C27" s="13" t="s">
        <v>298</v>
      </c>
      <c r="D27" s="103" t="s">
        <v>330</v>
      </c>
      <c r="E27" s="4">
        <v>210</v>
      </c>
      <c r="F27" s="161"/>
      <c r="G27" s="14"/>
      <c r="H27" s="38"/>
      <c r="I27" s="37"/>
      <c r="J27" s="73"/>
      <c r="K27" s="13"/>
      <c r="L27" s="103"/>
      <c r="M27" s="102"/>
      <c r="N27" s="73"/>
      <c r="O27" s="13"/>
      <c r="P27" s="103"/>
      <c r="Q27" s="4"/>
      <c r="R27" s="73"/>
      <c r="S27" s="13" t="s">
        <v>53</v>
      </c>
      <c r="T27" s="103"/>
      <c r="U27" s="4">
        <v>50</v>
      </c>
      <c r="V27" s="73"/>
      <c r="W27" s="13"/>
      <c r="X27" s="103"/>
      <c r="Y27" s="4"/>
      <c r="Z27" s="73"/>
    </row>
    <row r="28" spans="1:26" ht="21" customHeight="1">
      <c r="A28" s="384"/>
      <c r="B28" s="385"/>
      <c r="C28" s="13" t="s">
        <v>299</v>
      </c>
      <c r="D28" s="103" t="s">
        <v>330</v>
      </c>
      <c r="E28" s="4">
        <v>210</v>
      </c>
      <c r="F28" s="161"/>
      <c r="G28" s="14"/>
      <c r="H28" s="38"/>
      <c r="I28" s="37"/>
      <c r="J28" s="73"/>
      <c r="K28" s="13"/>
      <c r="L28" s="103"/>
      <c r="M28" s="4"/>
      <c r="N28" s="73"/>
      <c r="O28" s="13"/>
      <c r="P28" s="103"/>
      <c r="Q28" s="4"/>
      <c r="R28" s="73"/>
      <c r="S28" s="13" t="s">
        <v>54</v>
      </c>
      <c r="T28" s="103"/>
      <c r="U28" s="4">
        <v>100</v>
      </c>
      <c r="V28" s="73"/>
      <c r="W28" s="13"/>
      <c r="X28" s="103"/>
      <c r="Y28" s="4"/>
      <c r="Z28" s="73"/>
    </row>
    <row r="29" spans="1:26" ht="21" customHeight="1">
      <c r="A29" s="384"/>
      <c r="B29" s="385"/>
      <c r="C29" s="13" t="s">
        <v>300</v>
      </c>
      <c r="D29" s="103" t="s">
        <v>328</v>
      </c>
      <c r="E29" s="4">
        <v>530</v>
      </c>
      <c r="F29" s="161"/>
      <c r="G29" s="14"/>
      <c r="H29" s="38"/>
      <c r="I29" s="37"/>
      <c r="J29" s="73"/>
      <c r="K29" s="13"/>
      <c r="L29" s="103"/>
      <c r="M29" s="4"/>
      <c r="N29" s="73"/>
      <c r="O29" s="13"/>
      <c r="P29" s="103"/>
      <c r="Q29" s="4"/>
      <c r="R29" s="73"/>
      <c r="S29" s="13"/>
      <c r="T29" s="103"/>
      <c r="U29" s="4"/>
      <c r="V29" s="73"/>
      <c r="W29" s="13"/>
      <c r="X29" s="103"/>
      <c r="Y29" s="4"/>
      <c r="Z29" s="73"/>
    </row>
    <row r="30" spans="1:26" ht="21" customHeight="1">
      <c r="A30" s="384"/>
      <c r="B30" s="385"/>
      <c r="C30" s="13" t="s">
        <v>301</v>
      </c>
      <c r="D30" s="103" t="s">
        <v>324</v>
      </c>
      <c r="E30" s="4">
        <v>480</v>
      </c>
      <c r="F30" s="161"/>
      <c r="G30" s="14"/>
      <c r="H30" s="38"/>
      <c r="I30" s="4"/>
      <c r="J30" s="73"/>
      <c r="K30" s="13"/>
      <c r="L30" s="103"/>
      <c r="M30" s="4"/>
      <c r="N30" s="73"/>
      <c r="O30" s="13"/>
      <c r="P30" s="103"/>
      <c r="Q30" s="4"/>
      <c r="R30" s="73"/>
      <c r="S30" s="13"/>
      <c r="T30" s="103"/>
      <c r="U30" s="4"/>
      <c r="V30" s="73"/>
      <c r="W30" s="13"/>
      <c r="X30" s="103"/>
      <c r="Y30" s="4"/>
      <c r="Z30" s="73"/>
    </row>
    <row r="31" spans="1:26" ht="21" customHeight="1">
      <c r="A31" s="384"/>
      <c r="B31" s="385"/>
      <c r="C31" s="26" t="s">
        <v>514</v>
      </c>
      <c r="D31" s="139"/>
      <c r="E31" s="17"/>
      <c r="F31" s="72"/>
      <c r="G31" s="44"/>
      <c r="H31" s="93"/>
      <c r="I31" s="17"/>
      <c r="J31" s="74"/>
      <c r="K31" s="26"/>
      <c r="L31" s="139"/>
      <c r="M31" s="17"/>
      <c r="N31" s="74"/>
      <c r="O31" s="26"/>
      <c r="P31" s="139"/>
      <c r="Q31" s="17"/>
      <c r="R31" s="74"/>
      <c r="S31" s="26"/>
      <c r="T31" s="139"/>
      <c r="U31" s="17"/>
      <c r="V31" s="74"/>
      <c r="W31" s="26"/>
      <c r="X31" s="139"/>
      <c r="Y31" s="17"/>
      <c r="Z31" s="74"/>
    </row>
    <row r="32" spans="1:26" ht="21" customHeight="1">
      <c r="A32" s="386"/>
      <c r="B32" s="387"/>
      <c r="C32" s="45"/>
      <c r="D32" s="96"/>
      <c r="E32" s="46"/>
      <c r="F32" s="47"/>
      <c r="G32" s="376" t="s">
        <v>336</v>
      </c>
      <c r="H32" s="377"/>
      <c r="I32" s="46">
        <f>SUM(E26:E31,I26:I31)</f>
        <v>2760</v>
      </c>
      <c r="J32" s="75">
        <f>SUM(F26:F31,J26:J31)</f>
        <v>0</v>
      </c>
      <c r="K32" s="379" t="s">
        <v>336</v>
      </c>
      <c r="L32" s="377"/>
      <c r="M32" s="46">
        <f>SUM(M26:M31)</f>
        <v>200</v>
      </c>
      <c r="N32" s="75">
        <f>SUM(N26:N31)</f>
        <v>0</v>
      </c>
      <c r="O32" s="379" t="s">
        <v>336</v>
      </c>
      <c r="P32" s="377"/>
      <c r="Q32" s="46">
        <f>SUM(Q26:Q31)</f>
        <v>90</v>
      </c>
      <c r="R32" s="75">
        <f>SUM(R26:R31)</f>
        <v>0</v>
      </c>
      <c r="S32" s="379" t="s">
        <v>336</v>
      </c>
      <c r="T32" s="377"/>
      <c r="U32" s="46">
        <f>SUM(U26:U31)</f>
        <v>1670</v>
      </c>
      <c r="V32" s="75">
        <f>SUM(V26:V31)</f>
        <v>0</v>
      </c>
      <c r="W32" s="379" t="s">
        <v>336</v>
      </c>
      <c r="X32" s="377"/>
      <c r="Y32" s="46">
        <f>SUM(Y26:Y31)</f>
        <v>80</v>
      </c>
      <c r="Z32" s="75">
        <f>SUM(Z26:Z31)</f>
        <v>0</v>
      </c>
    </row>
    <row r="33" spans="1:29" ht="21" customHeight="1">
      <c r="A33" s="51"/>
      <c r="B33" s="51"/>
      <c r="C33" s="89" t="str">
        <f>A25&amp;"公表部数　計"</f>
        <v>豊後高田市公表部数　計</v>
      </c>
      <c r="D33" s="375">
        <f>SUM(I32,M32,Q32,U32,Y32)</f>
        <v>4800</v>
      </c>
      <c r="E33" s="375"/>
      <c r="F33" s="199" t="s">
        <v>87</v>
      </c>
      <c r="G33" s="31"/>
      <c r="H33" s="31"/>
      <c r="I33" s="199"/>
      <c r="J33" s="199"/>
      <c r="K33" s="31"/>
      <c r="L33" s="31"/>
      <c r="M33" s="199"/>
      <c r="N33" s="199"/>
      <c r="O33" s="31"/>
      <c r="P33" s="31"/>
      <c r="Q33" s="199"/>
      <c r="R33" s="199"/>
      <c r="S33" s="31"/>
      <c r="T33" s="31"/>
      <c r="U33" s="199"/>
      <c r="V33" s="21" t="str">
        <f>A25&amp;"　計"</f>
        <v>豊後高田市　計</v>
      </c>
      <c r="W33" s="71">
        <f>SUM(J32,N32,R32,V32,Z32)</f>
        <v>0</v>
      </c>
      <c r="X33" s="71"/>
      <c r="Y33" s="22" t="s">
        <v>87</v>
      </c>
      <c r="Z33" s="21" t="str">
        <f>COUNT(F26:F31,J26:J31,N26:N31,R26:R31,V26:V31,Z26:Z31)&amp;"エリア"</f>
        <v>0エリア</v>
      </c>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89" t="s">
        <v>426</v>
      </c>
      <c r="AA35" s="19"/>
      <c r="AB35" s="20"/>
      <c r="AC35" s="24"/>
    </row>
    <row r="36" spans="1:29"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c r="AB36" s="20"/>
      <c r="AC36" s="20"/>
    </row>
    <row r="37" spans="1:29"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9"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9"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9"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sheetData>
  <customSheetViews>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56">
    <mergeCell ref="W15:Z15"/>
    <mergeCell ref="A2:E2"/>
    <mergeCell ref="I2:J2"/>
    <mergeCell ref="A25:B32"/>
    <mergeCell ref="C25:J25"/>
    <mergeCell ref="W4:Z4"/>
    <mergeCell ref="C4:J4"/>
    <mergeCell ref="L2:O2"/>
    <mergeCell ref="P2:S2"/>
    <mergeCell ref="T2:V2"/>
    <mergeCell ref="A4:B13"/>
    <mergeCell ref="A15:B23"/>
    <mergeCell ref="W13:X13"/>
    <mergeCell ref="G13:H13"/>
    <mergeCell ref="K4:N4"/>
    <mergeCell ref="K13:L13"/>
    <mergeCell ref="W5:X5"/>
    <mergeCell ref="S13:T13"/>
    <mergeCell ref="O13:P13"/>
    <mergeCell ref="A1:E1"/>
    <mergeCell ref="I1:J1"/>
    <mergeCell ref="F2:H2"/>
    <mergeCell ref="F1:H1"/>
    <mergeCell ref="S5:T5"/>
    <mergeCell ref="O5:P5"/>
    <mergeCell ref="K5:L5"/>
    <mergeCell ref="G5:H5"/>
    <mergeCell ref="C5:D5"/>
    <mergeCell ref="O4:R4"/>
    <mergeCell ref="S4:V4"/>
    <mergeCell ref="W2:Y2"/>
    <mergeCell ref="W1:Y1"/>
    <mergeCell ref="L1:O1"/>
    <mergeCell ref="P1:S1"/>
    <mergeCell ref="T1:V1"/>
    <mergeCell ref="D33:E33"/>
    <mergeCell ref="G32:H32"/>
    <mergeCell ref="G23:H23"/>
    <mergeCell ref="K32:L32"/>
    <mergeCell ref="K23:L23"/>
    <mergeCell ref="D24:E24"/>
    <mergeCell ref="K25:N25"/>
    <mergeCell ref="K15:N15"/>
    <mergeCell ref="C15:J15"/>
    <mergeCell ref="S15:V15"/>
    <mergeCell ref="O15:R15"/>
    <mergeCell ref="D14:E14"/>
    <mergeCell ref="W23:X23"/>
    <mergeCell ref="W32:X32"/>
    <mergeCell ref="W25:Z25"/>
    <mergeCell ref="O25:R25"/>
    <mergeCell ref="S25:V25"/>
    <mergeCell ref="O32:P32"/>
    <mergeCell ref="S32:T32"/>
    <mergeCell ref="S23:T23"/>
    <mergeCell ref="O23:P23"/>
  </mergeCells>
  <phoneticPr fontId="2"/>
  <dataValidations count="1">
    <dataValidation type="whole" operator="lessThanOrEqual" allowBlank="1" showInputMessage="1" showErrorMessage="1" sqref="F6:F11 J6:J8 F26:F30 Z6:Z7 R26 Z16:Z17 Z26 V26:V28 N26 F16:F20 J16:J21 N16:N21 R16:R20 V16:V21 E28 V6:V11 N6:N11 R6:R10" xr:uid="{00000000-0002-0000-0C00-000000000000}">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4" tint="0.59999389629810485"/>
    <pageSetUpPr fitToPage="1"/>
  </sheetPr>
  <dimension ref="A1:AC36"/>
  <sheetViews>
    <sheetView showGridLines="0" showZeros="0" zoomScale="90" zoomScaleNormal="90" workbookViewId="0">
      <selection activeCell="I22" sqref="I22"/>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39" t="s">
        <v>15</v>
      </c>
      <c r="B1" s="340"/>
      <c r="C1" s="340"/>
      <c r="D1" s="340"/>
      <c r="E1" s="340"/>
      <c r="F1" s="349" t="s">
        <v>16</v>
      </c>
      <c r="G1" s="350"/>
      <c r="H1" s="351"/>
      <c r="I1" s="343" t="s">
        <v>17</v>
      </c>
      <c r="J1" s="343"/>
      <c r="K1" s="209" t="s">
        <v>0</v>
      </c>
      <c r="L1" s="349" t="s">
        <v>18</v>
      </c>
      <c r="M1" s="350"/>
      <c r="N1" s="350"/>
      <c r="O1" s="351"/>
      <c r="P1" s="349" t="s">
        <v>19</v>
      </c>
      <c r="Q1" s="350"/>
      <c r="R1" s="350"/>
      <c r="S1" s="351"/>
      <c r="T1" s="349" t="s">
        <v>20</v>
      </c>
      <c r="U1" s="350"/>
      <c r="V1" s="351"/>
      <c r="W1" s="343" t="s">
        <v>21</v>
      </c>
      <c r="X1" s="343"/>
      <c r="Y1" s="343"/>
      <c r="Z1" s="109" t="s">
        <v>22</v>
      </c>
    </row>
    <row r="2" spans="1:29" s="6" customFormat="1" ht="24.95" customHeight="1">
      <c r="A2" s="341"/>
      <c r="B2" s="342"/>
      <c r="C2" s="342"/>
      <c r="D2" s="342"/>
      <c r="E2" s="342"/>
      <c r="F2" s="346">
        <f>SUM(大分市:玖珠郡・日田市!I2:J2)</f>
        <v>0</v>
      </c>
      <c r="G2" s="347"/>
      <c r="H2" s="348"/>
      <c r="I2" s="354">
        <f>SUM(W17,W31)</f>
        <v>0</v>
      </c>
      <c r="J2" s="354"/>
      <c r="K2" s="208"/>
      <c r="L2" s="344"/>
      <c r="M2" s="353"/>
      <c r="N2" s="353"/>
      <c r="O2" s="345"/>
      <c r="P2" s="344"/>
      <c r="Q2" s="353"/>
      <c r="R2" s="353"/>
      <c r="S2" s="345"/>
      <c r="T2" s="344"/>
      <c r="U2" s="353"/>
      <c r="V2" s="345"/>
      <c r="W2" s="354"/>
      <c r="X2" s="354"/>
      <c r="Y2" s="354"/>
      <c r="Z2" s="149"/>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82" t="s">
        <v>88</v>
      </c>
      <c r="B4" s="383"/>
      <c r="C4" s="366" t="s">
        <v>81</v>
      </c>
      <c r="D4" s="363"/>
      <c r="E4" s="364"/>
      <c r="F4" s="364"/>
      <c r="G4" s="364"/>
      <c r="H4" s="364"/>
      <c r="I4" s="364"/>
      <c r="J4" s="365"/>
      <c r="K4" s="366" t="s">
        <v>82</v>
      </c>
      <c r="L4" s="363"/>
      <c r="M4" s="364"/>
      <c r="N4" s="367"/>
      <c r="O4" s="363" t="s">
        <v>83</v>
      </c>
      <c r="P4" s="363"/>
      <c r="Q4" s="364"/>
      <c r="R4" s="365"/>
      <c r="S4" s="366" t="s">
        <v>84</v>
      </c>
      <c r="T4" s="363"/>
      <c r="U4" s="364"/>
      <c r="V4" s="367"/>
      <c r="W4" s="366" t="s">
        <v>85</v>
      </c>
      <c r="X4" s="363"/>
      <c r="Y4" s="364"/>
      <c r="Z4" s="367"/>
    </row>
    <row r="5" spans="1:29" s="5" customFormat="1" ht="21" customHeight="1">
      <c r="A5" s="384"/>
      <c r="B5" s="385"/>
      <c r="C5" s="330" t="s">
        <v>338</v>
      </c>
      <c r="D5" s="331"/>
      <c r="E5" s="52" t="s">
        <v>102</v>
      </c>
      <c r="F5" s="52" t="s">
        <v>103</v>
      </c>
      <c r="G5" s="371" t="s">
        <v>338</v>
      </c>
      <c r="H5" s="331"/>
      <c r="I5" s="52" t="s">
        <v>102</v>
      </c>
      <c r="J5" s="52" t="s">
        <v>103</v>
      </c>
      <c r="K5" s="330" t="s">
        <v>338</v>
      </c>
      <c r="L5" s="331"/>
      <c r="M5" s="52" t="s">
        <v>102</v>
      </c>
      <c r="N5" s="52" t="s">
        <v>103</v>
      </c>
      <c r="O5" s="330" t="s">
        <v>338</v>
      </c>
      <c r="P5" s="331"/>
      <c r="Q5" s="52" t="s">
        <v>102</v>
      </c>
      <c r="R5" s="52" t="s">
        <v>103</v>
      </c>
      <c r="S5" s="330" t="s">
        <v>338</v>
      </c>
      <c r="T5" s="331"/>
      <c r="U5" s="52" t="s">
        <v>102</v>
      </c>
      <c r="V5" s="52" t="s">
        <v>103</v>
      </c>
      <c r="W5" s="330" t="s">
        <v>338</v>
      </c>
      <c r="X5" s="331"/>
      <c r="Y5" s="52" t="s">
        <v>102</v>
      </c>
      <c r="Z5" s="53" t="s">
        <v>103</v>
      </c>
    </row>
    <row r="6" spans="1:29" ht="21" customHeight="1">
      <c r="A6" s="384"/>
      <c r="B6" s="385"/>
      <c r="C6" s="13" t="s">
        <v>304</v>
      </c>
      <c r="D6" s="103" t="s">
        <v>313</v>
      </c>
      <c r="E6" s="4">
        <v>560</v>
      </c>
      <c r="F6" s="161"/>
      <c r="G6" s="14"/>
      <c r="H6" s="38"/>
      <c r="I6" s="4"/>
      <c r="J6" s="73"/>
      <c r="K6" s="13"/>
      <c r="L6" s="103"/>
      <c r="M6" s="4"/>
      <c r="N6" s="73"/>
      <c r="O6" s="13"/>
      <c r="P6" s="103"/>
      <c r="Q6" s="4"/>
      <c r="R6" s="73"/>
      <c r="S6" s="13"/>
      <c r="T6" s="103"/>
      <c r="U6" s="102"/>
      <c r="V6" s="73"/>
      <c r="W6" s="13"/>
      <c r="X6" s="103"/>
      <c r="Y6" s="4"/>
      <c r="Z6" s="73"/>
    </row>
    <row r="7" spans="1:29" ht="21" customHeight="1">
      <c r="A7" s="384"/>
      <c r="B7" s="385"/>
      <c r="C7" s="13" t="s">
        <v>305</v>
      </c>
      <c r="D7" s="103" t="s">
        <v>313</v>
      </c>
      <c r="E7" s="4">
        <v>1010</v>
      </c>
      <c r="F7" s="161"/>
      <c r="G7" s="14"/>
      <c r="H7" s="38"/>
      <c r="I7" s="4"/>
      <c r="J7" s="73"/>
      <c r="K7" s="13"/>
      <c r="L7" s="103"/>
      <c r="M7" s="4"/>
      <c r="N7" s="73"/>
      <c r="O7" s="13"/>
      <c r="P7" s="103"/>
      <c r="Q7" s="4"/>
      <c r="R7" s="73"/>
      <c r="S7" s="13"/>
      <c r="T7" s="103"/>
      <c r="U7" s="4"/>
      <c r="V7" s="73"/>
      <c r="W7" s="39"/>
      <c r="X7" s="103"/>
      <c r="Y7" s="4"/>
      <c r="Z7" s="73"/>
    </row>
    <row r="8" spans="1:29" ht="21" customHeight="1">
      <c r="A8" s="384"/>
      <c r="B8" s="385"/>
      <c r="C8" s="13" t="s">
        <v>306</v>
      </c>
      <c r="D8" s="103" t="s">
        <v>313</v>
      </c>
      <c r="E8" s="37">
        <v>1280</v>
      </c>
      <c r="F8" s="161"/>
      <c r="G8" s="14"/>
      <c r="H8" s="38"/>
      <c r="I8" s="4"/>
      <c r="J8" s="73"/>
      <c r="K8" s="13"/>
      <c r="L8" s="103"/>
      <c r="M8" s="4"/>
      <c r="N8" s="73"/>
      <c r="O8" s="13"/>
      <c r="P8" s="103"/>
      <c r="Q8" s="4"/>
      <c r="R8" s="73"/>
      <c r="S8" s="13"/>
      <c r="T8" s="103"/>
      <c r="U8" s="4"/>
      <c r="V8" s="73"/>
      <c r="W8" s="39"/>
      <c r="X8" s="103"/>
      <c r="Y8" s="4"/>
      <c r="Z8" s="73"/>
    </row>
    <row r="9" spans="1:29" ht="21" customHeight="1">
      <c r="A9" s="384"/>
      <c r="B9" s="385"/>
      <c r="C9" s="13" t="s">
        <v>362</v>
      </c>
      <c r="D9" s="103" t="s">
        <v>547</v>
      </c>
      <c r="E9" s="37">
        <v>60</v>
      </c>
      <c r="F9" s="161"/>
      <c r="G9" s="14"/>
      <c r="H9" s="38"/>
      <c r="I9" s="4"/>
      <c r="J9" s="73"/>
      <c r="K9" s="13"/>
      <c r="L9" s="103"/>
      <c r="M9" s="4"/>
      <c r="N9" s="73"/>
      <c r="O9" s="13"/>
      <c r="P9" s="103"/>
      <c r="Q9" s="4"/>
      <c r="R9" s="73"/>
      <c r="S9" s="13"/>
      <c r="T9" s="103"/>
      <c r="U9" s="4"/>
      <c r="V9" s="73"/>
      <c r="W9" s="39"/>
      <c r="X9" s="103"/>
      <c r="Y9" s="4"/>
      <c r="Z9" s="73"/>
    </row>
    <row r="10" spans="1:29" ht="21" customHeight="1">
      <c r="A10" s="384"/>
      <c r="B10" s="385"/>
      <c r="C10" s="13" t="s">
        <v>307</v>
      </c>
      <c r="D10" s="103" t="s">
        <v>479</v>
      </c>
      <c r="E10" s="37">
        <v>360</v>
      </c>
      <c r="F10" s="161"/>
      <c r="G10" s="14"/>
      <c r="H10" s="38"/>
      <c r="I10" s="4"/>
      <c r="J10" s="73"/>
      <c r="K10" s="13"/>
      <c r="L10" s="103"/>
      <c r="M10" s="4"/>
      <c r="N10" s="73"/>
      <c r="O10" s="13"/>
      <c r="P10" s="103"/>
      <c r="Q10" s="4"/>
      <c r="R10" s="73"/>
      <c r="S10" s="13"/>
      <c r="T10" s="103"/>
      <c r="U10" s="4"/>
      <c r="V10" s="73"/>
      <c r="W10" s="39"/>
      <c r="X10" s="103"/>
      <c r="Y10" s="4"/>
      <c r="Z10" s="73"/>
    </row>
    <row r="11" spans="1:29" ht="21" customHeight="1">
      <c r="A11" s="384"/>
      <c r="B11" s="385"/>
      <c r="C11" s="13" t="s">
        <v>308</v>
      </c>
      <c r="D11" s="103" t="s">
        <v>313</v>
      </c>
      <c r="E11" s="37">
        <v>730</v>
      </c>
      <c r="F11" s="161"/>
      <c r="G11" s="14"/>
      <c r="H11" s="38"/>
      <c r="I11" s="4"/>
      <c r="J11" s="73"/>
      <c r="K11" s="13"/>
      <c r="L11" s="103"/>
      <c r="M11" s="4"/>
      <c r="N11" s="73"/>
      <c r="O11" s="13"/>
      <c r="P11" s="103"/>
      <c r="Q11" s="4"/>
      <c r="R11" s="73"/>
      <c r="S11" s="13"/>
      <c r="T11" s="103"/>
      <c r="U11" s="4"/>
      <c r="V11" s="73"/>
      <c r="W11" s="13"/>
      <c r="X11" s="103"/>
      <c r="Y11" s="4"/>
      <c r="Z11" s="73"/>
    </row>
    <row r="12" spans="1:29" ht="21" customHeight="1">
      <c r="A12" s="384"/>
      <c r="B12" s="385"/>
      <c r="C12" s="13" t="s">
        <v>309</v>
      </c>
      <c r="D12" s="103" t="s">
        <v>313</v>
      </c>
      <c r="E12" s="37">
        <v>330</v>
      </c>
      <c r="F12" s="161"/>
      <c r="G12" s="14"/>
      <c r="H12" s="38"/>
      <c r="I12" s="4"/>
      <c r="J12" s="73"/>
      <c r="K12" s="13"/>
      <c r="L12" s="103"/>
      <c r="M12" s="4"/>
      <c r="N12" s="73"/>
      <c r="O12" s="13"/>
      <c r="P12" s="103"/>
      <c r="Q12" s="4"/>
      <c r="R12" s="73"/>
      <c r="S12" s="13"/>
      <c r="T12" s="103"/>
      <c r="U12" s="4"/>
      <c r="V12" s="73"/>
      <c r="W12" s="13"/>
      <c r="X12" s="103"/>
      <c r="Y12" s="4"/>
      <c r="Z12" s="73"/>
    </row>
    <row r="13" spans="1:29" ht="21" customHeight="1">
      <c r="A13" s="384"/>
      <c r="B13" s="385"/>
      <c r="C13" s="235"/>
      <c r="D13" s="103"/>
      <c r="E13" s="37"/>
      <c r="F13" s="161"/>
      <c r="G13" s="14"/>
      <c r="H13" s="38"/>
      <c r="I13" s="4"/>
      <c r="J13" s="73"/>
      <c r="K13" s="13"/>
      <c r="L13" s="103"/>
      <c r="M13" s="4"/>
      <c r="N13" s="73"/>
      <c r="O13" s="13"/>
      <c r="P13" s="103"/>
      <c r="Q13" s="4"/>
      <c r="R13" s="73"/>
      <c r="S13" s="13"/>
      <c r="T13" s="103"/>
      <c r="U13" s="4"/>
      <c r="V13" s="73"/>
      <c r="W13" s="13"/>
      <c r="X13" s="103"/>
      <c r="Y13" s="4"/>
      <c r="Z13" s="73"/>
    </row>
    <row r="14" spans="1:29" ht="21" customHeight="1">
      <c r="A14" s="384"/>
      <c r="B14" s="385"/>
      <c r="C14" s="235" t="s">
        <v>557</v>
      </c>
      <c r="D14" s="103"/>
      <c r="E14" s="37"/>
      <c r="F14" s="161"/>
      <c r="G14" s="14"/>
      <c r="H14" s="38"/>
      <c r="I14" s="4"/>
      <c r="J14" s="73"/>
      <c r="K14" s="13"/>
      <c r="L14" s="103"/>
      <c r="M14" s="4"/>
      <c r="N14" s="73"/>
      <c r="O14" s="13"/>
      <c r="P14" s="103"/>
      <c r="Q14" s="4"/>
      <c r="R14" s="73"/>
      <c r="S14" s="13"/>
      <c r="T14" s="103"/>
      <c r="U14" s="4"/>
      <c r="V14" s="73"/>
      <c r="W14" s="13"/>
      <c r="X14" s="103"/>
      <c r="Y14" s="4"/>
      <c r="Z14" s="73"/>
    </row>
    <row r="15" spans="1:29" ht="21" customHeight="1">
      <c r="A15" s="384"/>
      <c r="B15" s="385"/>
      <c r="C15" s="278"/>
      <c r="D15" s="139"/>
      <c r="E15" s="36"/>
      <c r="F15" s="168"/>
      <c r="G15" s="44"/>
      <c r="H15" s="93"/>
      <c r="I15" s="17"/>
      <c r="J15" s="74"/>
      <c r="K15" s="26"/>
      <c r="L15" s="139"/>
      <c r="M15" s="17"/>
      <c r="N15" s="74"/>
      <c r="O15" s="26"/>
      <c r="P15" s="139"/>
      <c r="Q15" s="17"/>
      <c r="R15" s="74"/>
      <c r="S15" s="26"/>
      <c r="T15" s="139"/>
      <c r="U15" s="17"/>
      <c r="V15" s="74"/>
      <c r="W15" s="26"/>
      <c r="X15" s="139"/>
      <c r="Y15" s="17"/>
      <c r="Z15" s="74"/>
    </row>
    <row r="16" spans="1:29" ht="21" customHeight="1">
      <c r="A16" s="386"/>
      <c r="B16" s="387"/>
      <c r="C16" s="45"/>
      <c r="D16" s="96"/>
      <c r="E16" s="46"/>
      <c r="F16" s="47"/>
      <c r="G16" s="243" t="s">
        <v>24</v>
      </c>
      <c r="H16" s="243"/>
      <c r="I16" s="46">
        <f>SUM(E6:E15,I6:I15)</f>
        <v>4330</v>
      </c>
      <c r="J16" s="75">
        <f>SUM(F6:F15,J6:J15)</f>
        <v>0</v>
      </c>
      <c r="K16" s="243" t="s">
        <v>24</v>
      </c>
      <c r="L16" s="243"/>
      <c r="M16" s="46">
        <f>SUM(M6:M15)</f>
        <v>0</v>
      </c>
      <c r="N16" s="75">
        <f>SUM(N6:N15)</f>
        <v>0</v>
      </c>
      <c r="O16" s="243" t="s">
        <v>24</v>
      </c>
      <c r="P16" s="243"/>
      <c r="Q16" s="46">
        <f>SUM(Q6:Q15)</f>
        <v>0</v>
      </c>
      <c r="R16" s="75">
        <f>SUM(R6:R15)</f>
        <v>0</v>
      </c>
      <c r="S16" s="243" t="s">
        <v>24</v>
      </c>
      <c r="T16" s="243"/>
      <c r="U16" s="46">
        <f>SUM(U6:U15)</f>
        <v>0</v>
      </c>
      <c r="V16" s="75">
        <f>SUM(V6:V15)</f>
        <v>0</v>
      </c>
      <c r="W16" s="243" t="s">
        <v>24</v>
      </c>
      <c r="X16" s="243"/>
      <c r="Y16" s="46">
        <f>SUM(Y6:Y15)</f>
        <v>0</v>
      </c>
      <c r="Z16" s="75">
        <f>SUM(Z6:Z15)</f>
        <v>0</v>
      </c>
    </row>
    <row r="17" spans="1:26" ht="21" customHeight="1">
      <c r="A17" s="34"/>
      <c r="B17" s="34"/>
      <c r="C17" s="60" t="str">
        <f>A4&amp;"公表部数　計"</f>
        <v>玖珠郡公表部数　計</v>
      </c>
      <c r="D17" s="374">
        <f>SUM(I16,M16,Q16,U16,Y16)</f>
        <v>4330</v>
      </c>
      <c r="E17" s="374"/>
      <c r="F17" s="28" t="s">
        <v>87</v>
      </c>
      <c r="G17" s="27"/>
      <c r="H17" s="27"/>
      <c r="I17" s="28"/>
      <c r="J17" s="28"/>
      <c r="K17" s="27"/>
      <c r="L17" s="27"/>
      <c r="M17" s="28"/>
      <c r="N17" s="28"/>
      <c r="O17" s="27"/>
      <c r="P17" s="27"/>
      <c r="Q17" s="28"/>
      <c r="R17" s="28"/>
      <c r="S17" s="27"/>
      <c r="T17" s="27"/>
      <c r="U17" s="28"/>
      <c r="V17" s="21" t="str">
        <f>A4&amp;"　計"</f>
        <v>玖珠郡　計</v>
      </c>
      <c r="W17" s="71">
        <f>SUM(J16,N16,R16,V16,Z16)</f>
        <v>0</v>
      </c>
      <c r="X17" s="71"/>
      <c r="Y17" s="22" t="s">
        <v>87</v>
      </c>
      <c r="Z17" s="21" t="str">
        <f>COUNT(F6:F8,F10:F15,J6:J15,N6:N15,R6:R15,V6:V15,Z6:Z15)&amp;"エリア"</f>
        <v>0エリア</v>
      </c>
    </row>
    <row r="18" spans="1:26" ht="21" customHeight="1">
      <c r="A18" s="382" t="s">
        <v>128</v>
      </c>
      <c r="B18" s="383"/>
      <c r="C18" s="366" t="s">
        <v>81</v>
      </c>
      <c r="D18" s="363"/>
      <c r="E18" s="364"/>
      <c r="F18" s="364"/>
      <c r="G18" s="364"/>
      <c r="H18" s="364"/>
      <c r="I18" s="364"/>
      <c r="J18" s="365"/>
      <c r="K18" s="366" t="s">
        <v>82</v>
      </c>
      <c r="L18" s="363"/>
      <c r="M18" s="364"/>
      <c r="N18" s="367"/>
      <c r="O18" s="363" t="s">
        <v>83</v>
      </c>
      <c r="P18" s="363"/>
      <c r="Q18" s="364"/>
      <c r="R18" s="365"/>
      <c r="S18" s="366" t="s">
        <v>84</v>
      </c>
      <c r="T18" s="363"/>
      <c r="U18" s="364"/>
      <c r="V18" s="367"/>
      <c r="W18" s="366" t="s">
        <v>85</v>
      </c>
      <c r="X18" s="363"/>
      <c r="Y18" s="364"/>
      <c r="Z18" s="367"/>
    </row>
    <row r="19" spans="1:26" ht="21" customHeight="1">
      <c r="A19" s="384"/>
      <c r="B19" s="385"/>
      <c r="C19" s="41" t="s">
        <v>55</v>
      </c>
      <c r="D19" s="108"/>
      <c r="E19" s="40">
        <v>910</v>
      </c>
      <c r="F19" s="167"/>
      <c r="G19" s="43"/>
      <c r="H19" s="62"/>
      <c r="I19" s="42"/>
      <c r="J19" s="82"/>
      <c r="K19" s="13" t="s">
        <v>55</v>
      </c>
      <c r="L19" s="103"/>
      <c r="M19" s="4">
        <v>580</v>
      </c>
      <c r="N19" s="73"/>
      <c r="O19" s="201" t="s">
        <v>302</v>
      </c>
      <c r="P19" s="103" t="s">
        <v>315</v>
      </c>
      <c r="Q19" s="4">
        <v>240</v>
      </c>
      <c r="R19" s="73"/>
      <c r="S19" s="13" t="s">
        <v>55</v>
      </c>
      <c r="T19" s="103"/>
      <c r="U19" s="4">
        <v>1570</v>
      </c>
      <c r="V19" s="73"/>
      <c r="W19" s="13" t="s">
        <v>302</v>
      </c>
      <c r="X19" s="103" t="s">
        <v>316</v>
      </c>
      <c r="Y19" s="4">
        <v>6800</v>
      </c>
      <c r="Z19" s="73"/>
    </row>
    <row r="20" spans="1:26" ht="21" customHeight="1">
      <c r="A20" s="384"/>
      <c r="B20" s="385"/>
      <c r="C20" s="13" t="s">
        <v>567</v>
      </c>
      <c r="D20" s="103" t="s">
        <v>314</v>
      </c>
      <c r="E20" s="37">
        <v>280</v>
      </c>
      <c r="F20" s="94"/>
      <c r="G20" s="14"/>
      <c r="H20" s="4"/>
      <c r="I20" s="4"/>
      <c r="J20" s="73"/>
      <c r="K20" s="13"/>
      <c r="L20" s="103"/>
      <c r="M20" s="4">
        <v>0</v>
      </c>
      <c r="N20" s="73"/>
      <c r="O20" s="201"/>
      <c r="P20" s="103"/>
      <c r="Q20" s="4"/>
      <c r="R20" s="73"/>
      <c r="S20" s="13" t="s">
        <v>58</v>
      </c>
      <c r="T20" s="103"/>
      <c r="U20" s="4">
        <v>1320</v>
      </c>
      <c r="V20" s="73"/>
      <c r="W20" s="13"/>
      <c r="X20" s="103"/>
      <c r="Y20" s="4"/>
      <c r="Z20" s="73"/>
    </row>
    <row r="21" spans="1:26" ht="21" customHeight="1">
      <c r="A21" s="384"/>
      <c r="B21" s="385"/>
      <c r="C21" s="13" t="s">
        <v>303</v>
      </c>
      <c r="D21" s="103" t="s">
        <v>314</v>
      </c>
      <c r="E21" s="37">
        <v>120</v>
      </c>
      <c r="F21" s="94"/>
      <c r="G21" s="14"/>
      <c r="H21" s="4"/>
      <c r="I21" s="4"/>
      <c r="J21" s="73"/>
      <c r="K21" s="13"/>
      <c r="L21" s="103"/>
      <c r="M21" s="4"/>
      <c r="N21" s="73"/>
      <c r="O21" s="201"/>
      <c r="P21" s="103"/>
      <c r="Q21" s="4"/>
      <c r="R21" s="73"/>
      <c r="S21" s="13"/>
      <c r="T21" s="103"/>
      <c r="U21" s="4"/>
      <c r="V21" s="73"/>
      <c r="W21" s="13"/>
      <c r="X21" s="103"/>
      <c r="Y21" s="4"/>
      <c r="Z21" s="73"/>
    </row>
    <row r="22" spans="1:26" ht="21" customHeight="1">
      <c r="A22" s="384"/>
      <c r="B22" s="385"/>
      <c r="C22" s="13"/>
      <c r="D22" s="203"/>
      <c r="E22" s="206"/>
      <c r="F22" s="94"/>
      <c r="G22" s="14"/>
      <c r="H22" s="103"/>
      <c r="I22" s="4"/>
      <c r="J22" s="73"/>
      <c r="K22" s="13"/>
      <c r="L22" s="103"/>
      <c r="M22" s="4"/>
      <c r="N22" s="73"/>
      <c r="O22" s="201"/>
      <c r="P22" s="103"/>
      <c r="Q22" s="4"/>
      <c r="R22" s="73"/>
      <c r="S22" s="13"/>
      <c r="T22" s="103"/>
      <c r="U22" s="4"/>
      <c r="V22" s="73"/>
      <c r="W22" s="13"/>
      <c r="X22" s="103"/>
      <c r="Y22" s="4"/>
      <c r="Z22" s="73"/>
    </row>
    <row r="23" spans="1:26" ht="21" customHeight="1">
      <c r="A23" s="384"/>
      <c r="B23" s="385"/>
      <c r="C23" s="13" t="s">
        <v>568</v>
      </c>
      <c r="D23" s="281" t="s">
        <v>569</v>
      </c>
      <c r="E23" s="37"/>
      <c r="F23" s="161"/>
      <c r="G23" s="14"/>
      <c r="H23" s="38"/>
      <c r="I23" s="4"/>
      <c r="J23" s="73"/>
      <c r="K23" s="13"/>
      <c r="L23" s="103"/>
      <c r="M23" s="4"/>
      <c r="N23" s="73"/>
      <c r="O23" s="201"/>
      <c r="P23" s="103"/>
      <c r="Q23" s="4"/>
      <c r="R23" s="73"/>
      <c r="S23" s="13"/>
      <c r="T23" s="103"/>
      <c r="U23" s="4"/>
      <c r="V23" s="73"/>
      <c r="W23" s="13"/>
      <c r="X23" s="103"/>
      <c r="Y23" s="4"/>
      <c r="Z23" s="73"/>
    </row>
    <row r="24" spans="1:26" ht="21" customHeight="1">
      <c r="A24" s="384"/>
      <c r="B24" s="385"/>
      <c r="C24" s="13" t="s">
        <v>460</v>
      </c>
      <c r="D24" s="203"/>
      <c r="E24" s="37"/>
      <c r="F24" s="161"/>
      <c r="G24" s="14"/>
      <c r="H24" s="38"/>
      <c r="I24" s="4"/>
      <c r="J24" s="73"/>
      <c r="K24" s="13"/>
      <c r="L24" s="103"/>
      <c r="M24" s="4"/>
      <c r="N24" s="73"/>
      <c r="O24" s="201"/>
      <c r="P24" s="103"/>
      <c r="Q24" s="4"/>
      <c r="R24" s="73"/>
      <c r="S24" s="13"/>
      <c r="T24" s="103"/>
      <c r="U24" s="4"/>
      <c r="V24" s="73"/>
      <c r="W24" s="13"/>
      <c r="X24" s="103"/>
      <c r="Y24" s="4"/>
      <c r="Z24" s="73"/>
    </row>
    <row r="25" spans="1:26" ht="21" customHeight="1">
      <c r="A25" s="384"/>
      <c r="B25" s="385"/>
      <c r="C25" s="13" t="s">
        <v>566</v>
      </c>
      <c r="D25" s="103"/>
      <c r="E25" s="37"/>
      <c r="F25" s="161"/>
      <c r="G25" s="14"/>
      <c r="H25" s="38"/>
      <c r="I25" s="4"/>
      <c r="J25" s="73"/>
      <c r="K25" s="13"/>
      <c r="L25" s="103"/>
      <c r="M25" s="4"/>
      <c r="N25" s="73"/>
      <c r="O25" s="201"/>
      <c r="P25" s="103"/>
      <c r="Q25" s="4"/>
      <c r="R25" s="73"/>
      <c r="S25" s="13"/>
      <c r="T25" s="103"/>
      <c r="U25" s="4"/>
      <c r="V25" s="73"/>
      <c r="W25" s="13"/>
      <c r="X25" s="103"/>
      <c r="Y25" s="4"/>
      <c r="Z25" s="73"/>
    </row>
    <row r="26" spans="1:26" ht="21" customHeight="1">
      <c r="A26" s="384"/>
      <c r="B26" s="385"/>
      <c r="C26" s="13" t="s">
        <v>101</v>
      </c>
      <c r="D26" s="203" t="s">
        <v>564</v>
      </c>
      <c r="E26" s="37"/>
      <c r="F26" s="161"/>
      <c r="G26" s="14"/>
      <c r="H26" s="38"/>
      <c r="I26" s="4"/>
      <c r="J26" s="73"/>
      <c r="K26" s="13"/>
      <c r="L26" s="103"/>
      <c r="M26" s="4"/>
      <c r="N26" s="73"/>
      <c r="O26" s="201"/>
      <c r="P26" s="103"/>
      <c r="Q26" s="4"/>
      <c r="R26" s="73"/>
      <c r="S26" s="13"/>
      <c r="T26" s="103"/>
      <c r="U26" s="4"/>
      <c r="V26" s="73"/>
      <c r="W26" s="13"/>
      <c r="X26" s="103"/>
      <c r="Y26" s="4"/>
      <c r="Z26" s="73"/>
    </row>
    <row r="27" spans="1:26" ht="21" customHeight="1">
      <c r="A27" s="384"/>
      <c r="B27" s="385"/>
      <c r="C27" s="13" t="s">
        <v>348</v>
      </c>
      <c r="D27" s="203" t="s">
        <v>564</v>
      </c>
      <c r="E27" s="37"/>
      <c r="F27" s="161"/>
      <c r="G27" s="14"/>
      <c r="H27" s="38"/>
      <c r="I27" s="4"/>
      <c r="J27" s="73"/>
      <c r="K27" s="13"/>
      <c r="L27" s="103"/>
      <c r="M27" s="4"/>
      <c r="N27" s="73"/>
      <c r="O27" s="201"/>
      <c r="P27" s="103"/>
      <c r="Q27" s="4"/>
      <c r="R27" s="73"/>
      <c r="S27" s="13"/>
      <c r="T27" s="103"/>
      <c r="U27" s="4"/>
      <c r="V27" s="73"/>
      <c r="W27" s="13"/>
      <c r="X27" s="103"/>
      <c r="Y27" s="4"/>
      <c r="Z27" s="73"/>
    </row>
    <row r="28" spans="1:26" ht="21" customHeight="1">
      <c r="A28" s="384"/>
      <c r="B28" s="385"/>
      <c r="C28" s="13" t="s">
        <v>56</v>
      </c>
      <c r="D28" s="203" t="s">
        <v>565</v>
      </c>
      <c r="E28" s="37"/>
      <c r="F28" s="69"/>
      <c r="G28" s="14"/>
      <c r="H28" s="38"/>
      <c r="I28" s="4"/>
      <c r="J28" s="73"/>
      <c r="K28" s="13"/>
      <c r="L28" s="103"/>
      <c r="M28" s="4"/>
      <c r="N28" s="73"/>
      <c r="O28" s="201"/>
      <c r="P28" s="103"/>
      <c r="Q28" s="4"/>
      <c r="R28" s="73"/>
      <c r="S28" s="201"/>
      <c r="T28" s="103"/>
      <c r="U28" s="4"/>
      <c r="V28" s="73"/>
      <c r="W28" s="201"/>
      <c r="X28" s="103"/>
      <c r="Y28" s="4"/>
      <c r="Z28" s="73"/>
    </row>
    <row r="29" spans="1:26" ht="21" customHeight="1">
      <c r="A29" s="384"/>
      <c r="B29" s="385"/>
      <c r="C29" s="26" t="s">
        <v>57</v>
      </c>
      <c r="D29" s="211" t="s">
        <v>565</v>
      </c>
      <c r="E29" s="36"/>
      <c r="F29" s="72"/>
      <c r="G29" s="44"/>
      <c r="H29" s="93"/>
      <c r="I29" s="17"/>
      <c r="J29" s="74"/>
      <c r="K29" s="26"/>
      <c r="L29" s="139"/>
      <c r="M29" s="17"/>
      <c r="N29" s="74"/>
      <c r="O29" s="202"/>
      <c r="P29" s="139"/>
      <c r="Q29" s="17"/>
      <c r="R29" s="74"/>
      <c r="S29" s="202"/>
      <c r="T29" s="139"/>
      <c r="U29" s="17"/>
      <c r="V29" s="74"/>
      <c r="W29" s="202"/>
      <c r="X29" s="139"/>
      <c r="Y29" s="17"/>
      <c r="Z29" s="74"/>
    </row>
    <row r="30" spans="1:26" ht="21" customHeight="1">
      <c r="A30" s="386"/>
      <c r="B30" s="387"/>
      <c r="C30" s="45"/>
      <c r="D30" s="96"/>
      <c r="E30" s="46"/>
      <c r="F30" s="47"/>
      <c r="G30" s="243" t="s">
        <v>24</v>
      </c>
      <c r="H30" s="243"/>
      <c r="I30" s="46">
        <f>SUM(E19:E28,I19:I28)</f>
        <v>1310</v>
      </c>
      <c r="J30" s="244">
        <f>SUM(F19:F26,J19:J28)</f>
        <v>0</v>
      </c>
      <c r="K30" s="245" t="s">
        <v>24</v>
      </c>
      <c r="L30" s="246"/>
      <c r="M30" s="46">
        <f>SUM(M19:M28)</f>
        <v>580</v>
      </c>
      <c r="N30" s="84">
        <f>SUM(N19:N28)</f>
        <v>0</v>
      </c>
      <c r="O30" s="245" t="s">
        <v>24</v>
      </c>
      <c r="P30" s="246"/>
      <c r="Q30" s="46">
        <f>SUM(Q19:Q28)</f>
        <v>240</v>
      </c>
      <c r="R30" s="84">
        <f>SUM(R19:R28)</f>
        <v>0</v>
      </c>
      <c r="S30" s="245" t="s">
        <v>24</v>
      </c>
      <c r="T30" s="246"/>
      <c r="U30" s="46">
        <f>SUM(U19:U28)</f>
        <v>2890</v>
      </c>
      <c r="V30" s="84">
        <f>SUM(V19:V28)</f>
        <v>0</v>
      </c>
      <c r="W30" s="245" t="s">
        <v>24</v>
      </c>
      <c r="X30" s="246"/>
      <c r="Y30" s="46">
        <f>SUM(Y19:Y28)</f>
        <v>6800</v>
      </c>
      <c r="Z30" s="84">
        <f>SUM(Z19:Z28)</f>
        <v>0</v>
      </c>
    </row>
    <row r="31" spans="1:26" s="6" customFormat="1" ht="21" customHeight="1">
      <c r="A31" s="7"/>
      <c r="B31" s="7"/>
      <c r="C31" s="58" t="str">
        <f>A18&amp;"公表部数　計"</f>
        <v>日田市公表部数　計</v>
      </c>
      <c r="D31" s="375">
        <f>SUM(I30,M30,Q30,U30,Y30)</f>
        <v>11820</v>
      </c>
      <c r="E31" s="375"/>
      <c r="F31" s="199" t="s">
        <v>87</v>
      </c>
      <c r="G31" s="31"/>
      <c r="H31" s="31"/>
      <c r="I31" s="199"/>
      <c r="J31" s="199"/>
      <c r="K31" s="31"/>
      <c r="L31" s="31"/>
      <c r="M31" s="199"/>
      <c r="N31" s="199"/>
      <c r="O31" s="31"/>
      <c r="P31" s="31"/>
      <c r="Q31" s="199"/>
      <c r="R31" s="199"/>
      <c r="S31" s="31"/>
      <c r="T31" s="31"/>
      <c r="U31" s="199"/>
      <c r="V31" s="21" t="str">
        <f>A18&amp;"　計"</f>
        <v>日田市　計</v>
      </c>
      <c r="W31" s="71">
        <f>SUM(J30,N30,R30,V30,Z30)</f>
        <v>0</v>
      </c>
      <c r="X31" s="71"/>
      <c r="Y31" s="22" t="s">
        <v>87</v>
      </c>
      <c r="Z31" s="21" t="str">
        <f>COUNT(F19:F27,J19:J27,N19:N27,R19:R27,V19:V27,Z19:Z27)&amp;"エリア"</f>
        <v>0エリア</v>
      </c>
    </row>
    <row r="32" spans="1:26" s="6" customFormat="1" ht="21" customHeight="1">
      <c r="A32" s="7"/>
      <c r="B32" s="7"/>
      <c r="C32" s="11"/>
      <c r="D32" s="11"/>
      <c r="E32" s="32"/>
      <c r="F32" s="32"/>
      <c r="G32" s="11"/>
      <c r="H32" s="11"/>
      <c r="I32" s="32"/>
      <c r="J32" s="32"/>
      <c r="K32" s="11"/>
      <c r="L32" s="11"/>
      <c r="M32" s="32"/>
      <c r="N32" s="32"/>
      <c r="O32" s="11"/>
      <c r="P32" s="11"/>
      <c r="Q32" s="32"/>
      <c r="R32" s="32"/>
      <c r="S32" s="11"/>
      <c r="T32" s="11"/>
      <c r="U32" s="32"/>
      <c r="V32" s="32"/>
      <c r="W32" s="11"/>
      <c r="X32" s="11"/>
      <c r="Y32" s="32"/>
      <c r="Z32" s="32"/>
    </row>
    <row r="33" spans="1:29" ht="21" customHeight="1">
      <c r="C33" s="11"/>
      <c r="D33" s="11"/>
      <c r="E33" s="32"/>
      <c r="F33" s="32"/>
      <c r="G33" s="11"/>
      <c r="H33" s="11"/>
      <c r="I33" s="32"/>
      <c r="J33" s="32"/>
      <c r="K33" s="11"/>
      <c r="L33" s="11"/>
      <c r="M33" s="32"/>
      <c r="N33" s="32"/>
      <c r="O33" s="11"/>
      <c r="P33" s="11"/>
      <c r="Q33" s="32"/>
      <c r="R33" s="32"/>
      <c r="S33" s="11"/>
      <c r="T33" s="11"/>
      <c r="U33" s="32"/>
      <c r="V33" s="32"/>
      <c r="W33" s="11"/>
      <c r="X33" s="11"/>
      <c r="Y33" s="32"/>
      <c r="Z33" s="32"/>
    </row>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89" t="s">
        <v>426</v>
      </c>
      <c r="AA35" s="19"/>
      <c r="AB35" s="20"/>
      <c r="AC35" s="24"/>
    </row>
    <row r="36" spans="1:29"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c r="AB36" s="20"/>
      <c r="AC36" s="20"/>
    </row>
  </sheetData>
  <customSheetViews>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4">
    <mergeCell ref="A2:E2"/>
    <mergeCell ref="I2:J2"/>
    <mergeCell ref="A1:E1"/>
    <mergeCell ref="F2:H2"/>
    <mergeCell ref="L1:O1"/>
    <mergeCell ref="L2:O2"/>
    <mergeCell ref="F1:H1"/>
    <mergeCell ref="I1:J1"/>
    <mergeCell ref="W2:Y2"/>
    <mergeCell ref="W1:Y1"/>
    <mergeCell ref="P1:S1"/>
    <mergeCell ref="T1:V1"/>
    <mergeCell ref="P2:S2"/>
    <mergeCell ref="T2:V2"/>
    <mergeCell ref="W18:Z18"/>
    <mergeCell ref="W4:Z4"/>
    <mergeCell ref="S18:V18"/>
    <mergeCell ref="O4:R4"/>
    <mergeCell ref="S4:V4"/>
    <mergeCell ref="O18:R18"/>
    <mergeCell ref="W5:X5"/>
    <mergeCell ref="S5:T5"/>
    <mergeCell ref="O5:P5"/>
    <mergeCell ref="D31:E31"/>
    <mergeCell ref="A18:B30"/>
    <mergeCell ref="C4:J4"/>
    <mergeCell ref="K4:N4"/>
    <mergeCell ref="C18:J18"/>
    <mergeCell ref="K18:N18"/>
    <mergeCell ref="A4:B16"/>
    <mergeCell ref="K5:L5"/>
    <mergeCell ref="G5:H5"/>
    <mergeCell ref="C5:D5"/>
    <mergeCell ref="D17:E17"/>
  </mergeCells>
  <phoneticPr fontId="2"/>
  <dataValidations count="3">
    <dataValidation type="whole" operator="lessThanOrEqual" allowBlank="1" showInputMessage="1" showErrorMessage="1" sqref="N6 V6 Z6:Z10 N19:N20 R19 Z19 V19:V20 F6:F15" xr:uid="{63DB3B32-8A47-453E-82ED-78F03CF576C8}">
      <formula1>E6</formula1>
    </dataValidation>
    <dataValidation type="whole" operator="lessThanOrEqual" allowBlank="1" showInputMessage="1" showErrorMessage="1" sqref="F27" xr:uid="{E68C0A06-1112-428F-8EFA-073BE7980095}">
      <formula1>E25</formula1>
    </dataValidation>
    <dataValidation type="whole" operator="lessThanOrEqual" allowBlank="1" showInputMessage="1" showErrorMessage="1" sqref="F19:F26" xr:uid="{A3073E57-88BD-4531-B8B4-FA58EAADEA8A}">
      <formula1>E22</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169"/>
      <c r="B1" s="169"/>
      <c r="C1" s="169"/>
      <c r="D1" s="169"/>
      <c r="E1" s="169"/>
      <c r="F1" s="169"/>
      <c r="G1" s="169"/>
      <c r="H1" s="169"/>
      <c r="I1" s="169"/>
      <c r="J1" s="169"/>
      <c r="K1" s="401" t="s">
        <v>472</v>
      </c>
      <c r="L1" s="402"/>
    </row>
    <row r="2" spans="1:12" s="157" customFormat="1" ht="44.25" customHeight="1">
      <c r="A2" s="170" t="s">
        <v>383</v>
      </c>
      <c r="B2" s="170"/>
      <c r="C2" s="170"/>
      <c r="D2" s="170"/>
      <c r="E2" s="170"/>
      <c r="F2" s="170"/>
      <c r="G2" s="170"/>
      <c r="H2" s="170"/>
      <c r="I2" s="170"/>
      <c r="J2" s="170"/>
      <c r="K2" s="170"/>
      <c r="L2" s="170"/>
    </row>
    <row r="3" spans="1:12" s="157" customFormat="1" ht="35.25" customHeight="1">
      <c r="A3" s="171"/>
      <c r="B3" s="169"/>
      <c r="C3" s="169"/>
      <c r="D3" s="169"/>
      <c r="E3" s="169"/>
      <c r="F3" s="169"/>
      <c r="G3" s="169"/>
      <c r="H3" s="169"/>
      <c r="I3" s="169"/>
      <c r="J3" s="169"/>
      <c r="K3" s="169"/>
      <c r="L3" s="172" t="s">
        <v>381</v>
      </c>
    </row>
    <row r="4" spans="1:12" s="157" customFormat="1" ht="17.25">
      <c r="A4" s="173"/>
      <c r="B4" s="169"/>
      <c r="C4" s="169"/>
      <c r="D4" s="169"/>
      <c r="E4" s="169"/>
      <c r="F4" s="169"/>
      <c r="G4" s="169"/>
      <c r="H4" s="169"/>
      <c r="I4" s="169"/>
      <c r="J4" s="169"/>
      <c r="K4" s="169"/>
      <c r="L4" s="172"/>
    </row>
    <row r="5" spans="1:12" s="158" customFormat="1" ht="27.95" customHeight="1">
      <c r="A5" s="174"/>
      <c r="B5" s="207" t="s">
        <v>365</v>
      </c>
      <c r="C5" s="403" t="s">
        <v>385</v>
      </c>
      <c r="D5" s="403"/>
      <c r="E5" s="403"/>
      <c r="F5" s="403"/>
      <c r="G5" s="403"/>
      <c r="H5" s="403"/>
      <c r="I5" s="403"/>
      <c r="J5" s="403"/>
      <c r="K5" s="404" t="s">
        <v>445</v>
      </c>
      <c r="L5" s="405"/>
    </row>
    <row r="6" spans="1:12" s="158" customFormat="1" ht="27.75" customHeight="1">
      <c r="A6" s="175" t="s">
        <v>366</v>
      </c>
      <c r="B6" s="176"/>
      <c r="C6" s="406" t="s">
        <v>367</v>
      </c>
      <c r="D6" s="407"/>
      <c r="E6" s="408" t="s">
        <v>368</v>
      </c>
      <c r="F6" s="408"/>
      <c r="G6" s="406" t="s">
        <v>369</v>
      </c>
      <c r="H6" s="407"/>
      <c r="I6" s="406" t="s">
        <v>370</v>
      </c>
      <c r="J6" s="407"/>
      <c r="K6" s="409" t="s">
        <v>384</v>
      </c>
      <c r="L6" s="410"/>
    </row>
    <row r="7" spans="1:12" s="158" customFormat="1" ht="27.75" customHeight="1">
      <c r="A7" s="177" t="s">
        <v>382</v>
      </c>
      <c r="B7" s="178"/>
      <c r="C7" s="419" t="s">
        <v>386</v>
      </c>
      <c r="D7" s="421"/>
      <c r="E7" s="421"/>
      <c r="F7" s="421"/>
      <c r="G7" s="421"/>
      <c r="H7" s="421"/>
      <c r="I7" s="421"/>
      <c r="J7" s="420"/>
      <c r="K7" s="419" t="s">
        <v>371</v>
      </c>
      <c r="L7" s="420"/>
    </row>
    <row r="8" spans="1:12" s="158" customFormat="1" ht="27.95" customHeight="1">
      <c r="A8" s="411" t="s">
        <v>404</v>
      </c>
      <c r="B8" s="413" t="s">
        <v>372</v>
      </c>
      <c r="C8" s="415" t="s">
        <v>387</v>
      </c>
      <c r="D8" s="416"/>
      <c r="E8" s="415" t="s">
        <v>389</v>
      </c>
      <c r="F8" s="416"/>
      <c r="G8" s="415" t="s">
        <v>392</v>
      </c>
      <c r="H8" s="416"/>
      <c r="I8" s="415" t="s">
        <v>396</v>
      </c>
      <c r="J8" s="416"/>
      <c r="K8" s="422" t="s">
        <v>402</v>
      </c>
      <c r="L8" s="423"/>
    </row>
    <row r="9" spans="1:12" s="158" customFormat="1" ht="27.95" customHeight="1">
      <c r="A9" s="412"/>
      <c r="B9" s="414"/>
      <c r="C9" s="417"/>
      <c r="D9" s="418"/>
      <c r="E9" s="417"/>
      <c r="F9" s="418"/>
      <c r="G9" s="417"/>
      <c r="H9" s="418"/>
      <c r="I9" s="417"/>
      <c r="J9" s="418"/>
      <c r="K9" s="424"/>
      <c r="L9" s="425"/>
    </row>
    <row r="10" spans="1:12" s="158" customFormat="1" ht="27.95" customHeight="1">
      <c r="A10" s="412"/>
      <c r="B10" s="426" t="s">
        <v>373</v>
      </c>
      <c r="C10" s="428" t="s">
        <v>388</v>
      </c>
      <c r="D10" s="429"/>
      <c r="E10" s="428" t="s">
        <v>390</v>
      </c>
      <c r="F10" s="429"/>
      <c r="G10" s="428" t="s">
        <v>393</v>
      </c>
      <c r="H10" s="429"/>
      <c r="I10" s="428" t="s">
        <v>397</v>
      </c>
      <c r="J10" s="429"/>
      <c r="K10" s="430" t="s">
        <v>403</v>
      </c>
      <c r="L10" s="431"/>
    </row>
    <row r="11" spans="1:12" s="158" customFormat="1" ht="27.95" customHeight="1">
      <c r="A11" s="412"/>
      <c r="B11" s="427"/>
      <c r="C11" s="417"/>
      <c r="D11" s="418"/>
      <c r="E11" s="417"/>
      <c r="F11" s="418"/>
      <c r="G11" s="417"/>
      <c r="H11" s="418"/>
      <c r="I11" s="417"/>
      <c r="J11" s="418"/>
      <c r="K11" s="424"/>
      <c r="L11" s="425"/>
    </row>
    <row r="12" spans="1:12" s="158" customFormat="1" ht="54" customHeight="1">
      <c r="A12" s="432" t="s">
        <v>523</v>
      </c>
      <c r="B12" s="426" t="s">
        <v>374</v>
      </c>
      <c r="C12" s="435" t="s">
        <v>388</v>
      </c>
      <c r="D12" s="436"/>
      <c r="E12" s="428" t="s">
        <v>390</v>
      </c>
      <c r="F12" s="429"/>
      <c r="G12" s="428" t="s">
        <v>394</v>
      </c>
      <c r="H12" s="429"/>
      <c r="I12" s="428" t="s">
        <v>398</v>
      </c>
      <c r="J12" s="429"/>
      <c r="K12" s="442" t="s">
        <v>401</v>
      </c>
      <c r="L12" s="443"/>
    </row>
    <row r="13" spans="1:12" s="158" customFormat="1" ht="54" customHeight="1">
      <c r="A13" s="433"/>
      <c r="B13" s="434"/>
      <c r="C13" s="437"/>
      <c r="D13" s="438"/>
      <c r="E13" s="441"/>
      <c r="F13" s="416"/>
      <c r="G13" s="441"/>
      <c r="H13" s="416"/>
      <c r="I13" s="441"/>
      <c r="J13" s="416"/>
      <c r="K13" s="444"/>
      <c r="L13" s="445"/>
    </row>
    <row r="14" spans="1:12" s="158" customFormat="1" ht="54" customHeight="1">
      <c r="A14" s="433"/>
      <c r="B14" s="434"/>
      <c r="C14" s="437"/>
      <c r="D14" s="438"/>
      <c r="E14" s="441"/>
      <c r="F14" s="416"/>
      <c r="G14" s="441"/>
      <c r="H14" s="416"/>
      <c r="I14" s="441"/>
      <c r="J14" s="416"/>
      <c r="K14" s="444"/>
      <c r="L14" s="445"/>
    </row>
    <row r="15" spans="1:12" s="158" customFormat="1" ht="54" customHeight="1">
      <c r="A15" s="433"/>
      <c r="B15" s="434"/>
      <c r="C15" s="437"/>
      <c r="D15" s="438"/>
      <c r="E15" s="441"/>
      <c r="F15" s="416"/>
      <c r="G15" s="441"/>
      <c r="H15" s="416"/>
      <c r="I15" s="441"/>
      <c r="J15" s="416"/>
      <c r="K15" s="444"/>
      <c r="L15" s="445"/>
    </row>
    <row r="16" spans="1:12" s="158" customFormat="1" ht="54" customHeight="1">
      <c r="A16" s="411"/>
      <c r="B16" s="427"/>
      <c r="C16" s="439"/>
      <c r="D16" s="440"/>
      <c r="E16" s="417"/>
      <c r="F16" s="418"/>
      <c r="G16" s="417"/>
      <c r="H16" s="418"/>
      <c r="I16" s="417"/>
      <c r="J16" s="418"/>
      <c r="K16" s="446"/>
      <c r="L16" s="447"/>
    </row>
    <row r="17" spans="1:12" s="158" customFormat="1" ht="54" customHeight="1">
      <c r="A17" s="179" t="s">
        <v>375</v>
      </c>
      <c r="B17" s="180" t="s">
        <v>376</v>
      </c>
      <c r="C17" s="448" t="s">
        <v>388</v>
      </c>
      <c r="D17" s="449"/>
      <c r="E17" s="450" t="s">
        <v>391</v>
      </c>
      <c r="F17" s="451"/>
      <c r="G17" s="450" t="s">
        <v>395</v>
      </c>
      <c r="H17" s="451"/>
      <c r="I17" s="450" t="s">
        <v>398</v>
      </c>
      <c r="J17" s="451"/>
      <c r="K17" s="452" t="s">
        <v>400</v>
      </c>
      <c r="L17" s="453"/>
    </row>
    <row r="18" spans="1:12" ht="15" customHeight="1">
      <c r="A18" s="181"/>
      <c r="B18" s="169"/>
      <c r="C18" s="169"/>
      <c r="D18" s="169"/>
      <c r="E18" s="169"/>
      <c r="F18" s="169"/>
      <c r="G18" s="169"/>
      <c r="H18" s="169"/>
      <c r="I18" s="169"/>
      <c r="J18" s="169"/>
      <c r="K18" s="169"/>
      <c r="L18" s="182" t="s">
        <v>399</v>
      </c>
    </row>
    <row r="19" spans="1:12" ht="30" customHeight="1">
      <c r="A19" s="159" t="s">
        <v>428</v>
      </c>
      <c r="B19" s="160"/>
    </row>
    <row r="20" spans="1:12" ht="17.25">
      <c r="A20" s="159"/>
      <c r="B20" s="160"/>
    </row>
    <row r="21" spans="1:12" ht="17.25">
      <c r="A21" s="159"/>
      <c r="B21" s="160"/>
    </row>
    <row r="22" spans="1:12" ht="17.25">
      <c r="A22" s="159"/>
    </row>
    <row r="23" spans="1:12" ht="17.25">
      <c r="A23" s="159"/>
    </row>
    <row r="24" spans="1:12" ht="17.25">
      <c r="A24" s="159"/>
    </row>
    <row r="25" spans="1:12" ht="17.25">
      <c r="A25" s="159"/>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2:L16"/>
    <mergeCell ref="C17:D17"/>
    <mergeCell ref="E17:F17"/>
    <mergeCell ref="G17:H17"/>
    <mergeCell ref="I17:J17"/>
    <mergeCell ref="K17:L17"/>
    <mergeCell ref="I12:J16"/>
    <mergeCell ref="A12:A16"/>
    <mergeCell ref="B12:B16"/>
    <mergeCell ref="C12:D16"/>
    <mergeCell ref="E12:F16"/>
    <mergeCell ref="G12:H16"/>
    <mergeCell ref="K7:L7"/>
    <mergeCell ref="C7:J7"/>
    <mergeCell ref="I8:J9"/>
    <mergeCell ref="K8:L9"/>
    <mergeCell ref="B10:B11"/>
    <mergeCell ref="C10:D11"/>
    <mergeCell ref="E10:F11"/>
    <mergeCell ref="G10:H11"/>
    <mergeCell ref="I10:J11"/>
    <mergeCell ref="K10:L11"/>
    <mergeCell ref="A8:A11"/>
    <mergeCell ref="B8:B9"/>
    <mergeCell ref="C8:D9"/>
    <mergeCell ref="E8:F9"/>
    <mergeCell ref="G8:H9"/>
    <mergeCell ref="K1:L1"/>
    <mergeCell ref="C5:J5"/>
    <mergeCell ref="K5:L5"/>
    <mergeCell ref="C6:D6"/>
    <mergeCell ref="E6:F6"/>
    <mergeCell ref="G6:H6"/>
    <mergeCell ref="I6:J6"/>
    <mergeCell ref="K6:L6"/>
  </mergeCells>
  <phoneticPr fontId="50"/>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E198-FBAD-4CB4-9D97-177EFAC964DD}">
  <sheetPr>
    <tabColor theme="9" tint="0.59999389629810485"/>
    <pageSetUpPr fitToPage="1"/>
  </sheetPr>
  <dimension ref="A1:M26"/>
  <sheetViews>
    <sheetView showGridLines="0" workbookViewId="0">
      <selection sqref="A1:C1"/>
    </sheetView>
  </sheetViews>
  <sheetFormatPr defaultColWidth="9" defaultRowHeight="13.5"/>
  <cols>
    <col min="1" max="1" width="19.625" style="151" customWidth="1"/>
    <col min="2" max="2" width="47" style="151" customWidth="1"/>
    <col min="3" max="3" width="56.625" style="151" customWidth="1"/>
    <col min="4" max="4" width="16.75" style="151" bestFit="1" customWidth="1"/>
    <col min="5" max="5" width="9" style="151"/>
    <col min="6" max="6" width="16.75" style="151" bestFit="1" customWidth="1"/>
    <col min="7" max="7" width="9" style="151"/>
    <col min="8" max="8" width="16.75" style="151" bestFit="1" customWidth="1"/>
    <col min="9" max="16384" width="9" style="151"/>
  </cols>
  <sheetData>
    <row r="1" spans="1:8" s="270" customFormat="1" ht="18.75">
      <c r="A1" s="291" t="s">
        <v>405</v>
      </c>
      <c r="B1" s="291"/>
      <c r="C1" s="291"/>
    </row>
    <row r="2" spans="1:8" ht="10.5" customHeight="1">
      <c r="A2" s="183"/>
      <c r="B2" s="183"/>
    </row>
    <row r="3" spans="1:8" ht="30.75" customHeight="1">
      <c r="A3" s="192" t="s">
        <v>473</v>
      </c>
      <c r="B3" s="293" t="s">
        <v>559</v>
      </c>
      <c r="C3" s="293"/>
    </row>
    <row r="4" spans="1:8" ht="30.75" customHeight="1">
      <c r="A4" s="192" t="s">
        <v>563</v>
      </c>
      <c r="B4" s="293" t="s">
        <v>529</v>
      </c>
      <c r="C4" s="293"/>
    </row>
    <row r="5" spans="1:8" ht="30.75" customHeight="1">
      <c r="A5" s="192" t="s">
        <v>406</v>
      </c>
      <c r="B5" s="273" t="s">
        <v>408</v>
      </c>
      <c r="C5" s="268"/>
    </row>
    <row r="6" spans="1:8" ht="23.25" customHeight="1">
      <c r="A6" s="192" t="s">
        <v>407</v>
      </c>
      <c r="B6" s="269" t="s">
        <v>525</v>
      </c>
      <c r="C6" s="275" t="s">
        <v>524</v>
      </c>
    </row>
    <row r="7" spans="1:8" ht="23.25" customHeight="1">
      <c r="A7" s="192"/>
      <c r="B7" s="269" t="s">
        <v>527</v>
      </c>
      <c r="C7" s="275" t="s">
        <v>526</v>
      </c>
    </row>
    <row r="8" spans="1:8" ht="23.25" customHeight="1">
      <c r="A8" s="192"/>
      <c r="B8" s="274"/>
      <c r="C8" s="279" t="s">
        <v>474</v>
      </c>
    </row>
    <row r="9" spans="1:8" ht="23.25" customHeight="1">
      <c r="A9" s="192"/>
      <c r="B9" s="295" t="s">
        <v>562</v>
      </c>
      <c r="C9" s="295"/>
    </row>
    <row r="10" spans="1:8" ht="12" customHeight="1">
      <c r="A10" s="191"/>
      <c r="B10" s="190"/>
      <c r="C10" s="190"/>
    </row>
    <row r="11" spans="1:8" ht="18" customHeight="1">
      <c r="A11" s="191" t="s">
        <v>535</v>
      </c>
      <c r="B11" s="292" t="s">
        <v>409</v>
      </c>
      <c r="C11" s="292"/>
      <c r="H11" s="152"/>
    </row>
    <row r="12" spans="1:8" ht="18" customHeight="1">
      <c r="A12" s="191"/>
      <c r="B12" s="292" t="s">
        <v>533</v>
      </c>
      <c r="C12" s="292"/>
      <c r="H12" s="152"/>
    </row>
    <row r="13" spans="1:8" ht="18" customHeight="1">
      <c r="A13" s="191"/>
      <c r="B13" s="292" t="s">
        <v>561</v>
      </c>
      <c r="C13" s="292"/>
      <c r="H13" s="152"/>
    </row>
    <row r="14" spans="1:8" ht="18" customHeight="1">
      <c r="A14" s="185"/>
      <c r="B14" s="185" t="s">
        <v>531</v>
      </c>
      <c r="C14" s="272"/>
      <c r="H14" s="152"/>
    </row>
    <row r="15" spans="1:8" ht="18" customHeight="1">
      <c r="A15" s="185"/>
      <c r="B15" s="185" t="s">
        <v>530</v>
      </c>
      <c r="C15" s="272"/>
      <c r="H15" s="152"/>
    </row>
    <row r="16" spans="1:8" ht="9" customHeight="1">
      <c r="A16" s="185"/>
      <c r="B16" s="185"/>
      <c r="C16" s="272"/>
      <c r="H16" s="152"/>
    </row>
    <row r="17" spans="1:13" ht="27" customHeight="1">
      <c r="A17" s="294" t="s">
        <v>534</v>
      </c>
      <c r="B17" s="294"/>
      <c r="C17" s="294"/>
      <c r="H17" s="152"/>
    </row>
    <row r="18" spans="1:13" ht="27" customHeight="1">
      <c r="A18" s="185"/>
      <c r="B18" s="193"/>
      <c r="H18" s="152"/>
    </row>
    <row r="19" spans="1:13" s="270" customFormat="1" ht="42.75" customHeight="1">
      <c r="A19" s="297" t="s">
        <v>532</v>
      </c>
      <c r="B19" s="297"/>
      <c r="C19" s="297"/>
    </row>
    <row r="20" spans="1:13" ht="76.5" customHeight="1">
      <c r="A20" s="296" t="s">
        <v>560</v>
      </c>
      <c r="B20" s="296"/>
      <c r="C20" s="296"/>
      <c r="H20" s="152"/>
    </row>
    <row r="21" spans="1:13" ht="18.75" customHeight="1">
      <c r="A21" s="271"/>
      <c r="B21" s="271"/>
      <c r="C21" s="271"/>
      <c r="H21" s="152"/>
    </row>
    <row r="24" spans="1:13" ht="17.25">
      <c r="C24" s="152"/>
      <c r="D24" s="153"/>
      <c r="E24" s="153"/>
      <c r="F24" s="153"/>
      <c r="G24" s="153"/>
      <c r="H24" s="153"/>
      <c r="I24" s="154"/>
      <c r="J24" s="155"/>
      <c r="K24" s="155"/>
      <c r="L24" s="156"/>
      <c r="M24" s="156"/>
    </row>
    <row r="25" spans="1:13" ht="17.25">
      <c r="D25" s="153"/>
      <c r="E25" s="153"/>
      <c r="F25" s="153"/>
      <c r="G25" s="153"/>
      <c r="H25" s="153"/>
      <c r="I25" s="154"/>
      <c r="J25" s="155"/>
      <c r="K25" s="155"/>
      <c r="L25" s="156"/>
      <c r="M25" s="156"/>
    </row>
    <row r="26" spans="1:13" ht="17.25">
      <c r="D26" s="153"/>
      <c r="E26" s="153"/>
      <c r="F26" s="153"/>
      <c r="G26" s="153"/>
      <c r="H26" s="153"/>
      <c r="I26" s="154"/>
      <c r="J26" s="155"/>
      <c r="K26" s="155"/>
      <c r="L26" s="156"/>
      <c r="M26" s="156"/>
    </row>
  </sheetData>
  <mergeCells count="10">
    <mergeCell ref="A17:C17"/>
    <mergeCell ref="B12:C12"/>
    <mergeCell ref="B9:C9"/>
    <mergeCell ref="A20:C20"/>
    <mergeCell ref="A19:C19"/>
    <mergeCell ref="A1:C1"/>
    <mergeCell ref="B11:C11"/>
    <mergeCell ref="B13:C13"/>
    <mergeCell ref="B3:C3"/>
    <mergeCell ref="B4:C4"/>
  </mergeCells>
  <phoneticPr fontId="14"/>
  <printOptions horizontalCentered="1" verticalCentere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644-CE89-4C75-A06B-40DC75E40F9E}">
  <sheetPr>
    <tabColor theme="9" tint="0.59999389629810485"/>
  </sheetPr>
  <dimension ref="A1:B32"/>
  <sheetViews>
    <sheetView zoomScaleNormal="100" workbookViewId="0"/>
  </sheetViews>
  <sheetFormatPr defaultColWidth="9" defaultRowHeight="13.5"/>
  <cols>
    <col min="1" max="1" width="4.625" style="151" customWidth="1"/>
    <col min="2" max="2" width="124.125" style="151" customWidth="1"/>
    <col min="3" max="16384" width="9" style="151"/>
  </cols>
  <sheetData>
    <row r="1" spans="1:2" ht="18.75">
      <c r="A1" s="277" t="s">
        <v>410</v>
      </c>
      <c r="B1" s="276"/>
    </row>
    <row r="2" spans="1:2" ht="10.5" customHeight="1">
      <c r="A2" s="277"/>
      <c r="B2" s="276"/>
    </row>
    <row r="3" spans="1:2" ht="30.75" customHeight="1">
      <c r="A3" s="298" t="s">
        <v>411</v>
      </c>
      <c r="B3" s="298"/>
    </row>
    <row r="4" spans="1:2">
      <c r="B4" s="185"/>
    </row>
    <row r="5" spans="1:2" s="184" customFormat="1" ht="18" customHeight="1">
      <c r="A5" s="188">
        <v>1</v>
      </c>
      <c r="B5" s="186" t="s">
        <v>536</v>
      </c>
    </row>
    <row r="6" spans="1:2" ht="18" customHeight="1">
      <c r="A6" s="169"/>
      <c r="B6" s="185" t="s">
        <v>538</v>
      </c>
    </row>
    <row r="7" spans="1:2" s="184" customFormat="1" ht="18" customHeight="1">
      <c r="A7" s="188">
        <v>2</v>
      </c>
      <c r="B7" s="186" t="s">
        <v>539</v>
      </c>
    </row>
    <row r="8" spans="1:2" s="184" customFormat="1" ht="18" customHeight="1">
      <c r="A8" s="188">
        <v>3</v>
      </c>
      <c r="B8" s="186" t="s">
        <v>537</v>
      </c>
    </row>
    <row r="9" spans="1:2" s="184" customFormat="1" ht="18" customHeight="1">
      <c r="A9" s="188">
        <v>4</v>
      </c>
      <c r="B9" s="186" t="s">
        <v>545</v>
      </c>
    </row>
    <row r="10" spans="1:2" s="184" customFormat="1" ht="18" customHeight="1">
      <c r="A10" s="188">
        <v>5</v>
      </c>
      <c r="B10" s="186" t="s">
        <v>528</v>
      </c>
    </row>
    <row r="11" spans="1:2" s="184" customFormat="1" ht="18" customHeight="1">
      <c r="A11" s="188">
        <v>6</v>
      </c>
      <c r="B11" s="186" t="s">
        <v>420</v>
      </c>
    </row>
    <row r="12" spans="1:2" s="184" customFormat="1" ht="18" customHeight="1">
      <c r="A12" s="188">
        <v>7</v>
      </c>
      <c r="B12" s="186" t="s">
        <v>542</v>
      </c>
    </row>
    <row r="13" spans="1:2" ht="18" customHeight="1">
      <c r="A13" s="169"/>
      <c r="B13" s="185" t="s">
        <v>541</v>
      </c>
    </row>
    <row r="14" spans="1:2" ht="18" customHeight="1">
      <c r="A14" s="169"/>
      <c r="B14" s="185" t="s">
        <v>412</v>
      </c>
    </row>
    <row r="15" spans="1:2" ht="18" customHeight="1">
      <c r="A15" s="169"/>
      <c r="B15" s="185" t="s">
        <v>540</v>
      </c>
    </row>
    <row r="16" spans="1:2" s="184" customFormat="1" ht="18" customHeight="1">
      <c r="A16" s="188">
        <v>8</v>
      </c>
      <c r="B16" s="186" t="s">
        <v>544</v>
      </c>
    </row>
    <row r="17" spans="1:2" s="184" customFormat="1" ht="18" customHeight="1">
      <c r="A17" s="188">
        <v>9</v>
      </c>
      <c r="B17" s="186" t="s">
        <v>522</v>
      </c>
    </row>
    <row r="18" spans="1:2" s="184" customFormat="1" ht="18" customHeight="1">
      <c r="A18" s="188"/>
      <c r="B18" s="186"/>
    </row>
    <row r="19" spans="1:2" s="184" customFormat="1">
      <c r="A19" s="188"/>
      <c r="B19" s="186" t="s">
        <v>421</v>
      </c>
    </row>
    <row r="20" spans="1:2">
      <c r="A20" s="169"/>
      <c r="B20" s="185" t="s">
        <v>413</v>
      </c>
    </row>
    <row r="21" spans="1:2" s="184" customFormat="1">
      <c r="A21" s="188"/>
      <c r="B21" s="186" t="s">
        <v>422</v>
      </c>
    </row>
    <row r="22" spans="1:2">
      <c r="A22" s="169"/>
      <c r="B22" s="185" t="s">
        <v>414</v>
      </c>
    </row>
    <row r="23" spans="1:2">
      <c r="A23" s="169"/>
      <c r="B23" s="185" t="s">
        <v>415</v>
      </c>
    </row>
    <row r="24" spans="1:2" s="184" customFormat="1">
      <c r="A24" s="188"/>
      <c r="B24" s="186" t="s">
        <v>423</v>
      </c>
    </row>
    <row r="25" spans="1:2">
      <c r="A25" s="169"/>
      <c r="B25" s="185" t="s">
        <v>416</v>
      </c>
    </row>
    <row r="26" spans="1:2">
      <c r="A26" s="169"/>
      <c r="B26" s="185" t="s">
        <v>417</v>
      </c>
    </row>
    <row r="27" spans="1:2" s="184" customFormat="1">
      <c r="A27" s="188"/>
      <c r="B27" s="186" t="s">
        <v>424</v>
      </c>
    </row>
    <row r="28" spans="1:2">
      <c r="A28" s="169"/>
      <c r="B28" s="185" t="s">
        <v>418</v>
      </c>
    </row>
    <row r="29" spans="1:2">
      <c r="A29" s="169"/>
      <c r="B29" s="185" t="s">
        <v>419</v>
      </c>
    </row>
    <row r="30" spans="1:2">
      <c r="B30" s="185"/>
    </row>
    <row r="31" spans="1:2" ht="36" customHeight="1">
      <c r="A31" s="299" t="s">
        <v>543</v>
      </c>
      <c r="B31" s="299"/>
    </row>
    <row r="32" spans="1:2">
      <c r="B32" s="187" t="s">
        <v>546</v>
      </c>
    </row>
  </sheetData>
  <mergeCells count="2">
    <mergeCell ref="A3:B3"/>
    <mergeCell ref="A31:B31"/>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4" tint="0.39997558519241921"/>
    <pageSetUpPr fitToPage="1"/>
  </sheetPr>
  <dimension ref="A1:M24"/>
  <sheetViews>
    <sheetView showZeros="0" zoomScale="80" zoomScaleNormal="80" workbookViewId="0">
      <selection sqref="A1:M1"/>
    </sheetView>
  </sheetViews>
  <sheetFormatPr defaultColWidth="9" defaultRowHeight="15.95" customHeight="1"/>
  <cols>
    <col min="1" max="1" width="21.75" style="2" customWidth="1"/>
    <col min="2" max="13" width="13" style="2" customWidth="1"/>
    <col min="14" max="16384" width="9" style="2"/>
  </cols>
  <sheetData>
    <row r="1" spans="1:13" ht="24" customHeight="1">
      <c r="A1" s="300" t="s">
        <v>427</v>
      </c>
      <c r="B1" s="300"/>
      <c r="C1" s="300"/>
      <c r="D1" s="300"/>
      <c r="E1" s="300"/>
      <c r="F1" s="300"/>
      <c r="G1" s="300"/>
      <c r="H1" s="300"/>
      <c r="I1" s="300"/>
      <c r="J1" s="300"/>
      <c r="K1" s="300"/>
      <c r="L1" s="300"/>
      <c r="M1" s="300"/>
    </row>
    <row r="2" spans="1:13" s="1" customFormat="1" ht="24">
      <c r="A2" s="114"/>
      <c r="B2" s="114"/>
      <c r="C2" s="114"/>
      <c r="D2" s="115"/>
      <c r="E2" s="115"/>
      <c r="F2" s="115"/>
      <c r="G2" s="115"/>
      <c r="H2" s="115"/>
      <c r="I2" s="115"/>
      <c r="J2" s="115"/>
      <c r="K2" s="115"/>
      <c r="L2" s="115"/>
      <c r="M2" s="115"/>
    </row>
    <row r="3" spans="1:13" s="1" customFormat="1" ht="24.75" thickBot="1">
      <c r="A3" s="116" t="s">
        <v>604</v>
      </c>
      <c r="B3" s="114"/>
      <c r="C3" s="114"/>
      <c r="D3" s="115"/>
      <c r="E3" s="115"/>
      <c r="F3" s="115"/>
      <c r="G3" s="115"/>
      <c r="H3" s="115"/>
      <c r="I3" s="115"/>
      <c r="J3" s="115"/>
      <c r="K3" s="115"/>
      <c r="L3" s="115"/>
      <c r="M3" s="115"/>
    </row>
    <row r="4" spans="1:13" s="3" customFormat="1" ht="31.5" customHeight="1" thickBot="1">
      <c r="A4" s="117"/>
      <c r="B4" s="301" t="s">
        <v>169</v>
      </c>
      <c r="C4" s="302"/>
      <c r="D4" s="301" t="s">
        <v>164</v>
      </c>
      <c r="E4" s="302"/>
      <c r="F4" s="301" t="s">
        <v>165</v>
      </c>
      <c r="G4" s="302"/>
      <c r="H4" s="301" t="s">
        <v>166</v>
      </c>
      <c r="I4" s="302"/>
      <c r="J4" s="301" t="s">
        <v>167</v>
      </c>
      <c r="K4" s="302"/>
      <c r="L4" s="301" t="s">
        <v>168</v>
      </c>
      <c r="M4" s="303"/>
    </row>
    <row r="5" spans="1:13" s="3" customFormat="1" ht="31.5" customHeight="1" thickTop="1" thickBot="1">
      <c r="A5" s="122"/>
      <c r="B5" s="123" t="s">
        <v>104</v>
      </c>
      <c r="C5" s="124" t="s">
        <v>105</v>
      </c>
      <c r="D5" s="123" t="s">
        <v>104</v>
      </c>
      <c r="E5" s="124" t="s">
        <v>105</v>
      </c>
      <c r="F5" s="123" t="s">
        <v>104</v>
      </c>
      <c r="G5" s="124" t="s">
        <v>105</v>
      </c>
      <c r="H5" s="123" t="s">
        <v>104</v>
      </c>
      <c r="I5" s="124" t="s">
        <v>105</v>
      </c>
      <c r="J5" s="123" t="s">
        <v>104</v>
      </c>
      <c r="K5" s="124" t="s">
        <v>105</v>
      </c>
      <c r="L5" s="123" t="s">
        <v>104</v>
      </c>
      <c r="M5" s="194" t="s">
        <v>105</v>
      </c>
    </row>
    <row r="6" spans="1:13" s="90" customFormat="1" ht="31.5" customHeight="1" thickTop="1">
      <c r="A6" s="125" t="s">
        <v>68</v>
      </c>
      <c r="B6" s="148">
        <f t="shared" ref="B6:B22" si="0">SUM(D6,F6,H6,J6,L6)</f>
        <v>83110</v>
      </c>
      <c r="C6" s="126">
        <f t="shared" ref="C6:C22" si="1">SUM(E6,G6,I6,K6,M6)</f>
        <v>0</v>
      </c>
      <c r="D6" s="127">
        <f>大分市!M37</f>
        <v>62550</v>
      </c>
      <c r="E6" s="126">
        <f>大分市!N37</f>
        <v>0</v>
      </c>
      <c r="F6" s="127">
        <f>大分市!Q37</f>
        <v>5560</v>
      </c>
      <c r="G6" s="126">
        <f>大分市!R37</f>
        <v>0</v>
      </c>
      <c r="H6" s="127">
        <f>大分市!U37</f>
        <v>2780</v>
      </c>
      <c r="I6" s="126">
        <f>大分市!V37</f>
        <v>0</v>
      </c>
      <c r="J6" s="127">
        <f>大分市!Y37</f>
        <v>12220</v>
      </c>
      <c r="K6" s="126">
        <f>大分市!Z37</f>
        <v>0</v>
      </c>
      <c r="L6" s="127">
        <v>0</v>
      </c>
      <c r="M6" s="195">
        <v>0</v>
      </c>
    </row>
    <row r="7" spans="1:13" s="90" customFormat="1" ht="31.5" customHeight="1">
      <c r="A7" s="119" t="s">
        <v>69</v>
      </c>
      <c r="B7" s="118">
        <f t="shared" si="0"/>
        <v>20330</v>
      </c>
      <c r="C7" s="121">
        <f t="shared" si="1"/>
        <v>0</v>
      </c>
      <c r="D7" s="120">
        <f>別府市!I27</f>
        <v>14090</v>
      </c>
      <c r="E7" s="121">
        <f>別府市!J27</f>
        <v>0</v>
      </c>
      <c r="F7" s="120">
        <f>別府市!M27</f>
        <v>640</v>
      </c>
      <c r="G7" s="121">
        <f>SUM(別府市!N27)</f>
        <v>0</v>
      </c>
      <c r="H7" s="120">
        <f>SUM(別府市!Q27)</f>
        <v>1070</v>
      </c>
      <c r="I7" s="121">
        <f>SUM(別府市!R27)</f>
        <v>0</v>
      </c>
      <c r="J7" s="120">
        <f>SUM(別府市!U27)</f>
        <v>4530</v>
      </c>
      <c r="K7" s="121">
        <f>SUM(別府市!V27)</f>
        <v>0</v>
      </c>
      <c r="L7" s="120">
        <f>SUM(別府市!Y27)</f>
        <v>0</v>
      </c>
      <c r="M7" s="196">
        <f>SUM(別府市!Z27)</f>
        <v>0</v>
      </c>
    </row>
    <row r="8" spans="1:13" s="90" customFormat="1" ht="31.5" customHeight="1">
      <c r="A8" s="119" t="s">
        <v>70</v>
      </c>
      <c r="B8" s="118">
        <f t="shared" si="0"/>
        <v>7100</v>
      </c>
      <c r="C8" s="121">
        <f t="shared" si="1"/>
        <v>0</v>
      </c>
      <c r="D8" s="120">
        <f>臼杵市・津久見市・由布市!I14</f>
        <v>5570</v>
      </c>
      <c r="E8" s="121">
        <f>臼杵市・津久見市・由布市!J14</f>
        <v>0</v>
      </c>
      <c r="F8" s="120">
        <f>臼杵市・津久見市・由布市!M14</f>
        <v>620</v>
      </c>
      <c r="G8" s="121">
        <f>臼杵市・津久見市・由布市!N14</f>
        <v>0</v>
      </c>
      <c r="H8" s="120">
        <f>臼杵市・津久見市・由布市!Q14</f>
        <v>230</v>
      </c>
      <c r="I8" s="121">
        <f>臼杵市・津久見市・由布市!R14</f>
        <v>0</v>
      </c>
      <c r="J8" s="120">
        <f>臼杵市・津久見市・由布市!U14</f>
        <v>680</v>
      </c>
      <c r="K8" s="121">
        <f>臼杵市・津久見市・由布市!V14</f>
        <v>0</v>
      </c>
      <c r="L8" s="120">
        <f>臼杵市・津久見市・由布市!Y14</f>
        <v>0</v>
      </c>
      <c r="M8" s="196">
        <f>臼杵市・津久見市・由布市!Z14</f>
        <v>0</v>
      </c>
    </row>
    <row r="9" spans="1:13" s="90" customFormat="1" ht="31.5" customHeight="1">
      <c r="A9" s="119" t="s">
        <v>71</v>
      </c>
      <c r="B9" s="118">
        <f t="shared" si="0"/>
        <v>3170</v>
      </c>
      <c r="C9" s="121">
        <f t="shared" si="1"/>
        <v>0</v>
      </c>
      <c r="D9" s="120">
        <f>臼杵市・津久見市・由布市!I21</f>
        <v>2210</v>
      </c>
      <c r="E9" s="121">
        <f>臼杵市・津久見市・由布市!J21</f>
        <v>0</v>
      </c>
      <c r="F9" s="120">
        <f>臼杵市・津久見市・由布市!M21</f>
        <v>390</v>
      </c>
      <c r="G9" s="121">
        <f>臼杵市・津久見市・由布市!N21</f>
        <v>0</v>
      </c>
      <c r="H9" s="120">
        <f>臼杵市・津久見市・由布市!Q21</f>
        <v>160</v>
      </c>
      <c r="I9" s="121">
        <f>臼杵市・津久見市・由布市!R21</f>
        <v>0</v>
      </c>
      <c r="J9" s="120">
        <f>臼杵市・津久見市・由布市!U21</f>
        <v>410</v>
      </c>
      <c r="K9" s="121">
        <f>臼杵市・津久見市・由布市!V21</f>
        <v>0</v>
      </c>
      <c r="L9" s="120">
        <f>臼杵市・津久見市・由布市!Y21</f>
        <v>0</v>
      </c>
      <c r="M9" s="196">
        <f>臼杵市・津久見市・由布市!Z21</f>
        <v>0</v>
      </c>
    </row>
    <row r="10" spans="1:13" s="90" customFormat="1" ht="31.5" customHeight="1">
      <c r="A10" s="119" t="s">
        <v>120</v>
      </c>
      <c r="B10" s="118">
        <f t="shared" si="0"/>
        <v>4610</v>
      </c>
      <c r="C10" s="121">
        <f t="shared" si="1"/>
        <v>0</v>
      </c>
      <c r="D10" s="120">
        <f>臼杵市・津久見市・由布市!I32</f>
        <v>4300</v>
      </c>
      <c r="E10" s="121">
        <f>臼杵市・津久見市・由布市!J32</f>
        <v>0</v>
      </c>
      <c r="F10" s="120">
        <f>臼杵市・津久見市・由布市!M32</f>
        <v>310</v>
      </c>
      <c r="G10" s="121">
        <f>臼杵市・津久見市・由布市!N32</f>
        <v>0</v>
      </c>
      <c r="H10" s="120">
        <f>臼杵市・津久見市・由布市!Q32</f>
        <v>0</v>
      </c>
      <c r="I10" s="121">
        <f>臼杵市・津久見市・由布市!R32</f>
        <v>0</v>
      </c>
      <c r="J10" s="120">
        <f>臼杵市・津久見市・由布市!U32</f>
        <v>0</v>
      </c>
      <c r="K10" s="121">
        <f>臼杵市・津久見市・由布市!V32</f>
        <v>0</v>
      </c>
      <c r="L10" s="120">
        <f>臼杵市・津久見市・由布市!Y32</f>
        <v>0</v>
      </c>
      <c r="M10" s="196">
        <f>臼杵市・津久見市・由布市!Z32</f>
        <v>0</v>
      </c>
    </row>
    <row r="11" spans="1:13" s="90" customFormat="1" ht="31.5" customHeight="1">
      <c r="A11" s="119" t="s">
        <v>72</v>
      </c>
      <c r="B11" s="118">
        <f t="shared" si="0"/>
        <v>11890</v>
      </c>
      <c r="C11" s="121">
        <f t="shared" si="1"/>
        <v>0</v>
      </c>
      <c r="D11" s="120">
        <f>佐伯市!I26</f>
        <v>8580</v>
      </c>
      <c r="E11" s="121">
        <f>佐伯市!J26</f>
        <v>0</v>
      </c>
      <c r="F11" s="120">
        <f>佐伯市!M26</f>
        <v>170</v>
      </c>
      <c r="G11" s="121">
        <f>佐伯市!N26</f>
        <v>0</v>
      </c>
      <c r="H11" s="120">
        <f>佐伯市!Q26</f>
        <v>0</v>
      </c>
      <c r="I11" s="121">
        <f>佐伯市!R26</f>
        <v>0</v>
      </c>
      <c r="J11" s="120">
        <f>佐伯市!U26</f>
        <v>3140</v>
      </c>
      <c r="K11" s="121">
        <f>佐伯市!V26</f>
        <v>0</v>
      </c>
      <c r="L11" s="120">
        <f>佐伯市!Y26</f>
        <v>0</v>
      </c>
      <c r="M11" s="196">
        <f>佐伯市!Z26</f>
        <v>0</v>
      </c>
    </row>
    <row r="12" spans="1:13" s="90" customFormat="1" ht="31.5" customHeight="1">
      <c r="A12" s="119" t="s">
        <v>106</v>
      </c>
      <c r="B12" s="118">
        <f t="shared" si="0"/>
        <v>6450</v>
      </c>
      <c r="C12" s="121">
        <f t="shared" si="1"/>
        <v>0</v>
      </c>
      <c r="D12" s="120">
        <f>豊後大野市・竹田市!I18</f>
        <v>6030</v>
      </c>
      <c r="E12" s="121">
        <f>豊後大野市・竹田市!J18</f>
        <v>0</v>
      </c>
      <c r="F12" s="120">
        <f>豊後大野市・竹田市!M18</f>
        <v>0</v>
      </c>
      <c r="G12" s="121">
        <f>豊後大野市・竹田市!N18</f>
        <v>0</v>
      </c>
      <c r="H12" s="120">
        <f>豊後大野市・竹田市!Q18</f>
        <v>0</v>
      </c>
      <c r="I12" s="121">
        <f>豊後大野市・竹田市!R18</f>
        <v>0</v>
      </c>
      <c r="J12" s="120">
        <f>豊後大野市・竹田市!U18</f>
        <v>420</v>
      </c>
      <c r="K12" s="121">
        <f>豊後大野市・竹田市!V18</f>
        <v>0</v>
      </c>
      <c r="L12" s="120">
        <f>豊後大野市・竹田市!Y18</f>
        <v>0</v>
      </c>
      <c r="M12" s="196">
        <f>豊後大野市・竹田市!Z18</f>
        <v>0</v>
      </c>
    </row>
    <row r="13" spans="1:13" s="90" customFormat="1" ht="31.5" customHeight="1">
      <c r="A13" s="119" t="s">
        <v>73</v>
      </c>
      <c r="B13" s="118">
        <f t="shared" si="0"/>
        <v>4490</v>
      </c>
      <c r="C13" s="121">
        <f t="shared" si="1"/>
        <v>0</v>
      </c>
      <c r="D13" s="120">
        <f>豊後大野市・竹田市!I28</f>
        <v>4040</v>
      </c>
      <c r="E13" s="121">
        <f>豊後大野市・竹田市!J28</f>
        <v>0</v>
      </c>
      <c r="F13" s="120">
        <f>豊後大野市・竹田市!M28</f>
        <v>180</v>
      </c>
      <c r="G13" s="121">
        <f>豊後大野市・竹田市!N28</f>
        <v>0</v>
      </c>
      <c r="H13" s="120">
        <f>豊後大野市・竹田市!Q28</f>
        <v>0</v>
      </c>
      <c r="I13" s="121">
        <f>豊後大野市・竹田市!R28</f>
        <v>0</v>
      </c>
      <c r="J13" s="120">
        <f>豊後大野市・竹田市!U28</f>
        <v>270</v>
      </c>
      <c r="K13" s="121">
        <f>豊後大野市・竹田市!V28</f>
        <v>0</v>
      </c>
      <c r="L13" s="120">
        <f>豊後大野市・竹田市!Y28</f>
        <v>0</v>
      </c>
      <c r="M13" s="196">
        <f>豊後大野市・竹田市!Z28</f>
        <v>0</v>
      </c>
    </row>
    <row r="14" spans="1:13" s="90" customFormat="1" ht="31.5" customHeight="1">
      <c r="A14" s="119" t="s">
        <v>74</v>
      </c>
      <c r="B14" s="118">
        <f t="shared" si="0"/>
        <v>4300</v>
      </c>
      <c r="C14" s="121">
        <f t="shared" si="1"/>
        <v>0</v>
      </c>
      <c r="D14" s="120">
        <f>速見郡・杵築市・国東市・東国東郡!I10</f>
        <v>3790</v>
      </c>
      <c r="E14" s="121">
        <f>速見郡・杵築市・国東市・東国東郡!J10</f>
        <v>0</v>
      </c>
      <c r="F14" s="120">
        <f>速見郡・杵築市・国東市・東国東郡!M10</f>
        <v>0</v>
      </c>
      <c r="G14" s="121">
        <f>速見郡・杵築市・国東市・東国東郡!N10</f>
        <v>0</v>
      </c>
      <c r="H14" s="120">
        <f>速見郡・杵築市・国東市・東国東郡!Q10</f>
        <v>0</v>
      </c>
      <c r="I14" s="121">
        <f>速見郡・杵築市・国東市・東国東郡!R10</f>
        <v>0</v>
      </c>
      <c r="J14" s="120">
        <f>速見郡・杵築市・国東市・東国東郡!U10</f>
        <v>510</v>
      </c>
      <c r="K14" s="121">
        <f>速見郡・杵築市・国東市・東国東郡!V10</f>
        <v>0</v>
      </c>
      <c r="L14" s="120">
        <f>速見郡・杵築市・国東市・東国東郡!Y10</f>
        <v>0</v>
      </c>
      <c r="M14" s="196">
        <f>速見郡・杵築市・国東市・東国東郡!Z10</f>
        <v>0</v>
      </c>
    </row>
    <row r="15" spans="1:13" s="90" customFormat="1" ht="31.5" customHeight="1">
      <c r="A15" s="119" t="s">
        <v>75</v>
      </c>
      <c r="B15" s="118">
        <f t="shared" si="0"/>
        <v>5150</v>
      </c>
      <c r="C15" s="121">
        <f t="shared" si="1"/>
        <v>0</v>
      </c>
      <c r="D15" s="120">
        <f>速見郡・杵築市・国東市・東国東郡!I18</f>
        <v>4670</v>
      </c>
      <c r="E15" s="121">
        <f>速見郡・杵築市・国東市・東国東郡!J18</f>
        <v>0</v>
      </c>
      <c r="F15" s="120">
        <f>速見郡・杵築市・国東市・東国東郡!M18</f>
        <v>0</v>
      </c>
      <c r="G15" s="121">
        <f>速見郡・杵築市・国東市・東国東郡!N18</f>
        <v>0</v>
      </c>
      <c r="H15" s="120">
        <f>速見郡・杵築市・国東市・東国東郡!Q18</f>
        <v>0</v>
      </c>
      <c r="I15" s="121">
        <f>速見郡・杵築市・国東市・東国東郡!R18</f>
        <v>0</v>
      </c>
      <c r="J15" s="120">
        <f>速見郡・杵築市・国東市・東国東郡!U18</f>
        <v>480</v>
      </c>
      <c r="K15" s="121">
        <f>速見郡・杵築市・国東市・東国東郡!V18</f>
        <v>0</v>
      </c>
      <c r="L15" s="120">
        <f>速見郡・杵築市・国東市・東国東郡!Y18</f>
        <v>0</v>
      </c>
      <c r="M15" s="196">
        <f>速見郡・杵築市・国東市・東国東郡!Z18</f>
        <v>0</v>
      </c>
    </row>
    <row r="16" spans="1:13" s="90" customFormat="1" ht="31.5" customHeight="1">
      <c r="A16" s="119" t="s">
        <v>121</v>
      </c>
      <c r="B16" s="118">
        <f t="shared" si="0"/>
        <v>5290</v>
      </c>
      <c r="C16" s="121">
        <f t="shared" si="1"/>
        <v>0</v>
      </c>
      <c r="D16" s="120">
        <f>速見郡・杵築市・国東市・東国東郡!I27</f>
        <v>5290</v>
      </c>
      <c r="E16" s="121">
        <f>速見郡・杵築市・国東市・東国東郡!J27</f>
        <v>0</v>
      </c>
      <c r="F16" s="120">
        <f>速見郡・杵築市・国東市・東国東郡!M27</f>
        <v>0</v>
      </c>
      <c r="G16" s="121">
        <f>速見郡・杵築市・国東市・東国東郡!N27</f>
        <v>0</v>
      </c>
      <c r="H16" s="120">
        <f>速見郡・杵築市・国東市・東国東郡!Q27</f>
        <v>0</v>
      </c>
      <c r="I16" s="121">
        <f>速見郡・杵築市・国東市・東国東郡!R27</f>
        <v>0</v>
      </c>
      <c r="J16" s="120">
        <f>速見郡・杵築市・国東市・東国東郡!U27</f>
        <v>0</v>
      </c>
      <c r="K16" s="121">
        <f>速見郡・杵築市・国東市・東国東郡!V27</f>
        <v>0</v>
      </c>
      <c r="L16" s="120">
        <f>速見郡・杵築市・国東市・東国東郡!Y27</f>
        <v>0</v>
      </c>
      <c r="M16" s="196">
        <f>速見郡・杵築市・国東市・東国東郡!Z27</f>
        <v>0</v>
      </c>
    </row>
    <row r="17" spans="1:13" s="90" customFormat="1" ht="31.5" customHeight="1">
      <c r="A17" s="119" t="s">
        <v>76</v>
      </c>
      <c r="B17" s="118">
        <f t="shared" si="0"/>
        <v>260</v>
      </c>
      <c r="C17" s="121">
        <f t="shared" si="1"/>
        <v>0</v>
      </c>
      <c r="D17" s="120">
        <f>速見郡・杵築市・国東市・東国東郡!I32</f>
        <v>260</v>
      </c>
      <c r="E17" s="121">
        <f>速見郡・杵築市・国東市・東国東郡!J32</f>
        <v>0</v>
      </c>
      <c r="F17" s="120">
        <f>速見郡・杵築市・国東市・東国東郡!M32</f>
        <v>0</v>
      </c>
      <c r="G17" s="121">
        <f>速見郡・杵築市・国東市・東国東郡!N32</f>
        <v>0</v>
      </c>
      <c r="H17" s="120">
        <f>速見郡・杵築市・国東市・東国東郡!Q32</f>
        <v>0</v>
      </c>
      <c r="I17" s="121">
        <f>速見郡・杵築市・国東市・東国東郡!R32</f>
        <v>0</v>
      </c>
      <c r="J17" s="120">
        <f>速見郡・杵築市・国東市・東国東郡!U32</f>
        <v>0</v>
      </c>
      <c r="K17" s="121">
        <f>速見郡・杵築市・国東市・東国東郡!V32</f>
        <v>0</v>
      </c>
      <c r="L17" s="120">
        <f>速見郡・杵築市・国東市・東国東郡!Y32</f>
        <v>0</v>
      </c>
      <c r="M17" s="196">
        <f>速見郡・杵築市・国東市・東国東郡!Z32</f>
        <v>0</v>
      </c>
    </row>
    <row r="18" spans="1:13" s="90" customFormat="1" ht="31.5" customHeight="1">
      <c r="A18" s="119" t="s">
        <v>77</v>
      </c>
      <c r="B18" s="118">
        <f t="shared" si="0"/>
        <v>8850</v>
      </c>
      <c r="C18" s="121">
        <f t="shared" si="1"/>
        <v>0</v>
      </c>
      <c r="D18" s="120">
        <f>宇佐市・中津市・豊後高田市!I13</f>
        <v>5160</v>
      </c>
      <c r="E18" s="121">
        <f>宇佐市・中津市・豊後高田市!J13</f>
        <v>0</v>
      </c>
      <c r="F18" s="120">
        <f>宇佐市・中津市・豊後高田市!M13</f>
        <v>680</v>
      </c>
      <c r="G18" s="121">
        <f>宇佐市・中津市・豊後高田市!N13</f>
        <v>0</v>
      </c>
      <c r="H18" s="120">
        <f>宇佐市・中津市・豊後高田市!Q13</f>
        <v>640</v>
      </c>
      <c r="I18" s="121">
        <f>宇佐市・中津市・豊後高田市!R13</f>
        <v>0</v>
      </c>
      <c r="J18" s="120">
        <f>宇佐市・中津市・豊後高田市!U13</f>
        <v>2260</v>
      </c>
      <c r="K18" s="121">
        <f>宇佐市・中津市・豊後高田市!V13</f>
        <v>0</v>
      </c>
      <c r="L18" s="120">
        <f>宇佐市・中津市・豊後高田市!Y13</f>
        <v>110</v>
      </c>
      <c r="M18" s="196">
        <f>宇佐市・中津市・豊後高田市!Z13</f>
        <v>0</v>
      </c>
    </row>
    <row r="19" spans="1:13" s="90" customFormat="1" ht="31.5" customHeight="1">
      <c r="A19" s="119" t="s">
        <v>79</v>
      </c>
      <c r="B19" s="118">
        <f t="shared" si="0"/>
        <v>14230</v>
      </c>
      <c r="C19" s="121">
        <f t="shared" si="1"/>
        <v>0</v>
      </c>
      <c r="D19" s="120">
        <f>宇佐市・中津市・豊後高田市!I23</f>
        <v>5260</v>
      </c>
      <c r="E19" s="121">
        <f>宇佐市・中津市・豊後高田市!J23</f>
        <v>0</v>
      </c>
      <c r="F19" s="120">
        <f>宇佐市・中津市・豊後高田市!M23</f>
        <v>3220</v>
      </c>
      <c r="G19" s="121">
        <f>宇佐市・中津市・豊後高田市!N23</f>
        <v>0</v>
      </c>
      <c r="H19" s="120">
        <f>宇佐市・中津市・豊後高田市!Q23</f>
        <v>2010</v>
      </c>
      <c r="I19" s="121">
        <f>宇佐市・中津市・豊後高田市!R23</f>
        <v>0</v>
      </c>
      <c r="J19" s="120">
        <f>宇佐市・中津市・豊後高田市!U23</f>
        <v>3590</v>
      </c>
      <c r="K19" s="121">
        <f>宇佐市・中津市・豊後高田市!V23</f>
        <v>0</v>
      </c>
      <c r="L19" s="120">
        <f>宇佐市・中津市・豊後高田市!Y23</f>
        <v>150</v>
      </c>
      <c r="M19" s="196">
        <f>宇佐市・中津市・豊後高田市!Z23</f>
        <v>0</v>
      </c>
    </row>
    <row r="20" spans="1:13" s="90" customFormat="1" ht="31.5" customHeight="1">
      <c r="A20" s="119" t="s">
        <v>78</v>
      </c>
      <c r="B20" s="118">
        <f t="shared" si="0"/>
        <v>4800</v>
      </c>
      <c r="C20" s="121">
        <f t="shared" si="1"/>
        <v>0</v>
      </c>
      <c r="D20" s="120">
        <f>宇佐市・中津市・豊後高田市!I32</f>
        <v>2760</v>
      </c>
      <c r="E20" s="121">
        <f>宇佐市・中津市・豊後高田市!J32</f>
        <v>0</v>
      </c>
      <c r="F20" s="120">
        <f>宇佐市・中津市・豊後高田市!M32</f>
        <v>200</v>
      </c>
      <c r="G20" s="121">
        <f>宇佐市・中津市・豊後高田市!N32</f>
        <v>0</v>
      </c>
      <c r="H20" s="120">
        <f>宇佐市・中津市・豊後高田市!Q32</f>
        <v>90</v>
      </c>
      <c r="I20" s="121">
        <f>宇佐市・中津市・豊後高田市!R32</f>
        <v>0</v>
      </c>
      <c r="J20" s="120">
        <f>宇佐市・中津市・豊後高田市!U32</f>
        <v>1670</v>
      </c>
      <c r="K20" s="121">
        <f>宇佐市・中津市・豊後高田市!V32</f>
        <v>0</v>
      </c>
      <c r="L20" s="120">
        <f>宇佐市・中津市・豊後高田市!Y32</f>
        <v>80</v>
      </c>
      <c r="M20" s="196">
        <f>宇佐市・中津市・豊後高田市!Z26</f>
        <v>0</v>
      </c>
    </row>
    <row r="21" spans="1:13" s="90" customFormat="1" ht="31.5" customHeight="1">
      <c r="A21" s="119" t="s">
        <v>80</v>
      </c>
      <c r="B21" s="118">
        <f t="shared" si="0"/>
        <v>4330</v>
      </c>
      <c r="C21" s="121">
        <f t="shared" si="1"/>
        <v>0</v>
      </c>
      <c r="D21" s="120">
        <f>玖珠郡・日田市!I16</f>
        <v>4330</v>
      </c>
      <c r="E21" s="121">
        <f>玖珠郡・日田市!J16</f>
        <v>0</v>
      </c>
      <c r="F21" s="120">
        <f>玖珠郡・日田市!M16</f>
        <v>0</v>
      </c>
      <c r="G21" s="121">
        <f>玖珠郡・日田市!N16</f>
        <v>0</v>
      </c>
      <c r="H21" s="120">
        <f>玖珠郡・日田市!Q16</f>
        <v>0</v>
      </c>
      <c r="I21" s="121">
        <f>玖珠郡・日田市!R16</f>
        <v>0</v>
      </c>
      <c r="J21" s="120">
        <f>玖珠郡・日田市!U16</f>
        <v>0</v>
      </c>
      <c r="K21" s="121">
        <f>玖珠郡・日田市!V16</f>
        <v>0</v>
      </c>
      <c r="L21" s="120">
        <f>玖珠郡・日田市!Y16</f>
        <v>0</v>
      </c>
      <c r="M21" s="196">
        <f>玖珠郡・日田市!Z16</f>
        <v>0</v>
      </c>
    </row>
    <row r="22" spans="1:13" s="90" customFormat="1" ht="31.5" customHeight="1">
      <c r="A22" s="119" t="s">
        <v>107</v>
      </c>
      <c r="B22" s="118">
        <f t="shared" si="0"/>
        <v>11820</v>
      </c>
      <c r="C22" s="121">
        <f t="shared" si="1"/>
        <v>0</v>
      </c>
      <c r="D22" s="120">
        <f>玖珠郡・日田市!I30</f>
        <v>1310</v>
      </c>
      <c r="E22" s="121">
        <f>玖珠郡・日田市!J30</f>
        <v>0</v>
      </c>
      <c r="F22" s="120">
        <f>玖珠郡・日田市!M30</f>
        <v>580</v>
      </c>
      <c r="G22" s="121">
        <f>玖珠郡・日田市!N30</f>
        <v>0</v>
      </c>
      <c r="H22" s="120">
        <f>玖珠郡・日田市!Q30</f>
        <v>240</v>
      </c>
      <c r="I22" s="121">
        <f>玖珠郡・日田市!R30</f>
        <v>0</v>
      </c>
      <c r="J22" s="120">
        <f>玖珠郡・日田市!U30</f>
        <v>2890</v>
      </c>
      <c r="K22" s="121">
        <f>玖珠郡・日田市!V30</f>
        <v>0</v>
      </c>
      <c r="L22" s="120">
        <f>玖珠郡・日田市!Y30</f>
        <v>6800</v>
      </c>
      <c r="M22" s="196">
        <f>玖珠郡・日田市!Z30</f>
        <v>0</v>
      </c>
    </row>
    <row r="23" spans="1:13" s="90" customFormat="1" ht="31.5" customHeight="1" thickBot="1">
      <c r="A23" s="128"/>
      <c r="B23" s="129"/>
      <c r="C23" s="130"/>
      <c r="D23" s="131"/>
      <c r="E23" s="130"/>
      <c r="F23" s="131"/>
      <c r="G23" s="130"/>
      <c r="H23" s="131"/>
      <c r="I23" s="130"/>
      <c r="J23" s="131"/>
      <c r="K23" s="130"/>
      <c r="L23" s="131"/>
      <c r="M23" s="197"/>
    </row>
    <row r="24" spans="1:13" s="90" customFormat="1" ht="31.5" customHeight="1" thickTop="1" thickBot="1">
      <c r="A24" s="132" t="s">
        <v>163</v>
      </c>
      <c r="B24" s="133">
        <f>IF(SUM(D24,F24,H24,J24,L24)=0,"",SUM(D24,F24,H24,J24,L24))</f>
        <v>200180</v>
      </c>
      <c r="C24" s="134">
        <f t="shared" ref="C24:M24" si="2">SUM(C6:C23)</f>
        <v>0</v>
      </c>
      <c r="D24" s="133">
        <f t="shared" si="2"/>
        <v>140200</v>
      </c>
      <c r="E24" s="135">
        <f t="shared" si="2"/>
        <v>0</v>
      </c>
      <c r="F24" s="133">
        <f t="shared" si="2"/>
        <v>12550</v>
      </c>
      <c r="G24" s="135">
        <f t="shared" si="2"/>
        <v>0</v>
      </c>
      <c r="H24" s="133">
        <f t="shared" si="2"/>
        <v>7220</v>
      </c>
      <c r="I24" s="135">
        <f t="shared" si="2"/>
        <v>0</v>
      </c>
      <c r="J24" s="133">
        <f t="shared" si="2"/>
        <v>33070</v>
      </c>
      <c r="K24" s="135">
        <f t="shared" si="2"/>
        <v>0</v>
      </c>
      <c r="L24" s="133">
        <f t="shared" si="2"/>
        <v>7140</v>
      </c>
      <c r="M24" s="198">
        <f t="shared" si="2"/>
        <v>0</v>
      </c>
    </row>
  </sheetData>
  <customSheetViews>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1"/>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4"/>
      <headerFooter alignWithMargins="0"/>
    </customSheetView>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5"/>
      <headerFooter alignWithMargins="0"/>
    </customSheetView>
  </customSheetViews>
  <mergeCells count="7">
    <mergeCell ref="A1:M1"/>
    <mergeCell ref="B4:C4"/>
    <mergeCell ref="L4:M4"/>
    <mergeCell ref="J4:K4"/>
    <mergeCell ref="H4:I4"/>
    <mergeCell ref="F4:G4"/>
    <mergeCell ref="D4:E4"/>
  </mergeCells>
  <phoneticPr fontId="6"/>
  <printOptions horizontalCentered="1" gridLinesSet="0"/>
  <pageMargins left="0.59055118110236227" right="0.59055118110236227" top="0.59055118110236227" bottom="0.59055118110236227" header="0.51181102362204722" footer="0.51181102362204722"/>
  <pageSetup paperSize="9" scale="73" orientation="landscape" r:id="rId6"/>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tint="0.59999389629810485"/>
    <pageSetUpPr fitToPage="1"/>
  </sheetPr>
  <dimension ref="A1:AA40"/>
  <sheetViews>
    <sheetView showGridLines="0" showZeros="0" topLeftCell="A15" zoomScale="90" zoomScaleNormal="90" workbookViewId="0">
      <selection activeCell="K32" sqref="K32"/>
    </sheetView>
  </sheetViews>
  <sheetFormatPr defaultColWidth="9" defaultRowHeight="12"/>
  <cols>
    <col min="1" max="2" width="3.5" style="18" customWidth="1"/>
    <col min="3" max="3" width="11.625" style="19" customWidth="1"/>
    <col min="4" max="4" width="4.625" style="19" customWidth="1"/>
    <col min="5" max="6" width="8.625" style="20" customWidth="1"/>
    <col min="7" max="7" width="11.625" style="19" customWidth="1"/>
    <col min="8" max="8" width="4.625" style="19" customWidth="1"/>
    <col min="9" max="10" width="8.625" style="20" customWidth="1"/>
    <col min="11" max="11" width="11.625" style="19" customWidth="1"/>
    <col min="12" max="12" width="4.625" style="19" customWidth="1"/>
    <col min="13" max="14" width="8.625" style="20" customWidth="1"/>
    <col min="15" max="15" width="11.625" style="19" customWidth="1"/>
    <col min="16" max="16" width="4.625" style="19" customWidth="1"/>
    <col min="17" max="18" width="8.625" style="20" customWidth="1"/>
    <col min="19" max="19" width="11.625" style="19" customWidth="1"/>
    <col min="20" max="20" width="4.625" style="19" customWidth="1"/>
    <col min="21" max="22" width="8.625" style="20" customWidth="1"/>
    <col min="23" max="23" width="11.625" style="19" customWidth="1"/>
    <col min="24" max="24" width="4.625" style="19" customWidth="1"/>
    <col min="25" max="26" width="8.625" style="20" customWidth="1"/>
    <col min="27" max="27" width="9.75" style="19" customWidth="1"/>
    <col min="28" max="16384" width="9" style="12"/>
  </cols>
  <sheetData>
    <row r="1" spans="1:27" s="204" customFormat="1" ht="13.5" customHeight="1">
      <c r="A1" s="339" t="s">
        <v>15</v>
      </c>
      <c r="B1" s="340"/>
      <c r="C1" s="340"/>
      <c r="D1" s="340"/>
      <c r="E1" s="340"/>
      <c r="F1" s="349" t="s">
        <v>16</v>
      </c>
      <c r="G1" s="350"/>
      <c r="H1" s="351"/>
      <c r="I1" s="343" t="s">
        <v>17</v>
      </c>
      <c r="J1" s="343"/>
      <c r="K1" s="209" t="s">
        <v>0</v>
      </c>
      <c r="L1" s="349" t="s">
        <v>18</v>
      </c>
      <c r="M1" s="350"/>
      <c r="N1" s="350"/>
      <c r="O1" s="351"/>
      <c r="P1" s="349" t="s">
        <v>19</v>
      </c>
      <c r="Q1" s="350"/>
      <c r="R1" s="350"/>
      <c r="S1" s="351"/>
      <c r="T1" s="349" t="s">
        <v>20</v>
      </c>
      <c r="U1" s="350"/>
      <c r="V1" s="351"/>
      <c r="W1" s="343" t="s">
        <v>21</v>
      </c>
      <c r="X1" s="343"/>
      <c r="Y1" s="343"/>
      <c r="Z1" s="109" t="s">
        <v>22</v>
      </c>
    </row>
    <row r="2" spans="1:27" s="6" customFormat="1" ht="24.95" customHeight="1">
      <c r="A2" s="341"/>
      <c r="B2" s="342"/>
      <c r="C2" s="342"/>
      <c r="D2" s="342"/>
      <c r="E2" s="342"/>
      <c r="F2" s="346">
        <f>SUM(大分市:玖珠郡・日田市!I2:J2)</f>
        <v>0</v>
      </c>
      <c r="G2" s="347"/>
      <c r="H2" s="348"/>
      <c r="I2" s="344">
        <f>SUM(G37)</f>
        <v>0</v>
      </c>
      <c r="J2" s="345"/>
      <c r="K2" s="208"/>
      <c r="L2" s="344"/>
      <c r="M2" s="353"/>
      <c r="N2" s="353"/>
      <c r="O2" s="345"/>
      <c r="P2" s="344"/>
      <c r="Q2" s="353"/>
      <c r="R2" s="353"/>
      <c r="S2" s="345"/>
      <c r="T2" s="344"/>
      <c r="U2" s="353"/>
      <c r="V2" s="345"/>
      <c r="W2" s="354"/>
      <c r="X2" s="354"/>
      <c r="Y2" s="354"/>
      <c r="Z2" s="149"/>
      <c r="AA2" s="214"/>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c r="AA3" s="10"/>
    </row>
    <row r="4" spans="1:27" ht="21" customHeight="1">
      <c r="A4" s="304" t="s">
        <v>129</v>
      </c>
      <c r="B4" s="305"/>
      <c r="C4" s="319" t="s">
        <v>81</v>
      </c>
      <c r="D4" s="320"/>
      <c r="E4" s="321"/>
      <c r="F4" s="321"/>
      <c r="G4" s="321"/>
      <c r="H4" s="321"/>
      <c r="I4" s="321"/>
      <c r="J4" s="321"/>
      <c r="K4" s="321"/>
      <c r="L4" s="321"/>
      <c r="M4" s="321"/>
      <c r="N4" s="321"/>
      <c r="O4" s="321" t="s">
        <v>82</v>
      </c>
      <c r="P4" s="321"/>
      <c r="Q4" s="321"/>
      <c r="R4" s="321"/>
      <c r="S4" s="321" t="s">
        <v>83</v>
      </c>
      <c r="T4" s="321"/>
      <c r="U4" s="321"/>
      <c r="V4" s="321"/>
      <c r="W4" s="321" t="s">
        <v>84</v>
      </c>
      <c r="X4" s="321"/>
      <c r="Y4" s="321"/>
      <c r="Z4" s="352"/>
      <c r="AA4" s="12"/>
    </row>
    <row r="5" spans="1:27" s="5" customFormat="1" ht="21" customHeight="1">
      <c r="A5" s="306"/>
      <c r="B5" s="307"/>
      <c r="C5" s="330" t="s">
        <v>338</v>
      </c>
      <c r="D5" s="331"/>
      <c r="E5" s="54" t="s">
        <v>102</v>
      </c>
      <c r="F5" s="55" t="s">
        <v>103</v>
      </c>
      <c r="G5" s="332" t="s">
        <v>338</v>
      </c>
      <c r="H5" s="331"/>
      <c r="I5" s="52" t="s">
        <v>102</v>
      </c>
      <c r="J5" s="53" t="s">
        <v>103</v>
      </c>
      <c r="K5" s="330" t="s">
        <v>338</v>
      </c>
      <c r="L5" s="331"/>
      <c r="M5" s="54" t="s">
        <v>102</v>
      </c>
      <c r="N5" s="215" t="s">
        <v>103</v>
      </c>
      <c r="O5" s="335" t="s">
        <v>338</v>
      </c>
      <c r="P5" s="331"/>
      <c r="Q5" s="52" t="s">
        <v>102</v>
      </c>
      <c r="R5" s="215" t="s">
        <v>103</v>
      </c>
      <c r="S5" s="335" t="s">
        <v>338</v>
      </c>
      <c r="T5" s="331"/>
      <c r="U5" s="52" t="s">
        <v>102</v>
      </c>
      <c r="V5" s="215" t="s">
        <v>103</v>
      </c>
      <c r="W5" s="335" t="s">
        <v>338</v>
      </c>
      <c r="X5" s="331"/>
      <c r="Y5" s="52" t="s">
        <v>102</v>
      </c>
      <c r="Z5" s="53" t="s">
        <v>103</v>
      </c>
    </row>
    <row r="6" spans="1:27" ht="21" customHeight="1">
      <c r="A6" s="306"/>
      <c r="B6" s="307"/>
      <c r="C6" s="39" t="s">
        <v>148</v>
      </c>
      <c r="D6" s="103" t="s">
        <v>327</v>
      </c>
      <c r="E6" s="4">
        <v>1090</v>
      </c>
      <c r="F6" s="76"/>
      <c r="G6" s="103" t="s">
        <v>193</v>
      </c>
      <c r="H6" s="103" t="s">
        <v>328</v>
      </c>
      <c r="I6" s="137">
        <v>1420</v>
      </c>
      <c r="J6" s="73"/>
      <c r="K6" s="39" t="s">
        <v>151</v>
      </c>
      <c r="L6" s="103" t="s">
        <v>377</v>
      </c>
      <c r="M6" s="4">
        <v>1500</v>
      </c>
      <c r="N6" s="216"/>
      <c r="O6" s="103" t="s">
        <v>206</v>
      </c>
      <c r="P6" s="103" t="s">
        <v>317</v>
      </c>
      <c r="Q6" s="4">
        <v>1390</v>
      </c>
      <c r="R6" s="217"/>
      <c r="S6" s="103" t="s">
        <v>357</v>
      </c>
      <c r="T6" s="103" t="s">
        <v>320</v>
      </c>
      <c r="U6" s="4">
        <v>1250</v>
      </c>
      <c r="V6" s="218"/>
      <c r="W6" s="219" t="s">
        <v>8</v>
      </c>
      <c r="X6" s="103"/>
      <c r="Y6" s="4">
        <v>1030</v>
      </c>
      <c r="Z6" s="73"/>
      <c r="AA6" s="12"/>
    </row>
    <row r="7" spans="1:27" ht="21" customHeight="1">
      <c r="A7" s="306"/>
      <c r="B7" s="307"/>
      <c r="C7" s="39" t="s">
        <v>173</v>
      </c>
      <c r="D7" s="103" t="s">
        <v>377</v>
      </c>
      <c r="E7" s="4">
        <v>1120</v>
      </c>
      <c r="F7" s="76"/>
      <c r="G7" s="103" t="s">
        <v>194</v>
      </c>
      <c r="H7" s="103" t="s">
        <v>324</v>
      </c>
      <c r="I7" s="4">
        <v>980</v>
      </c>
      <c r="J7" s="73"/>
      <c r="K7" s="39" t="s">
        <v>152</v>
      </c>
      <c r="L7" s="103" t="s">
        <v>462</v>
      </c>
      <c r="M7" s="4">
        <v>500</v>
      </c>
      <c r="N7" s="216"/>
      <c r="O7" s="201" t="s">
        <v>134</v>
      </c>
      <c r="P7" s="103" t="s">
        <v>430</v>
      </c>
      <c r="Q7" s="4">
        <v>1010</v>
      </c>
      <c r="R7" s="217"/>
      <c r="S7" s="103" t="s">
        <v>361</v>
      </c>
      <c r="T7" s="103" t="s">
        <v>320</v>
      </c>
      <c r="U7" s="4">
        <v>160</v>
      </c>
      <c r="V7" s="218"/>
      <c r="W7" s="219" t="s">
        <v>10</v>
      </c>
      <c r="X7" s="103"/>
      <c r="Y7" s="4">
        <v>280</v>
      </c>
      <c r="Z7" s="73"/>
      <c r="AA7" s="12"/>
    </row>
    <row r="8" spans="1:27" ht="21" customHeight="1">
      <c r="A8" s="306"/>
      <c r="B8" s="307"/>
      <c r="C8" s="39" t="s">
        <v>174</v>
      </c>
      <c r="D8" s="103" t="s">
        <v>316</v>
      </c>
      <c r="E8" s="4">
        <v>1370</v>
      </c>
      <c r="F8" s="76"/>
      <c r="G8" s="103" t="s">
        <v>195</v>
      </c>
      <c r="H8" s="103" t="s">
        <v>326</v>
      </c>
      <c r="I8" s="4">
        <v>1880</v>
      </c>
      <c r="J8" s="73"/>
      <c r="K8" s="39" t="s">
        <v>495</v>
      </c>
      <c r="L8" s="103" t="s">
        <v>549</v>
      </c>
      <c r="M8" s="37">
        <v>530</v>
      </c>
      <c r="N8" s="216"/>
      <c r="O8" s="103" t="s">
        <v>144</v>
      </c>
      <c r="P8" s="103" t="s">
        <v>430</v>
      </c>
      <c r="Q8" s="4">
        <v>1030</v>
      </c>
      <c r="R8" s="217"/>
      <c r="S8" s="103" t="s">
        <v>181</v>
      </c>
      <c r="T8" s="103" t="s">
        <v>320</v>
      </c>
      <c r="U8" s="4">
        <v>360</v>
      </c>
      <c r="V8" s="218"/>
      <c r="W8" s="219" t="s">
        <v>11</v>
      </c>
      <c r="X8" s="103"/>
      <c r="Y8" s="4">
        <v>270</v>
      </c>
      <c r="Z8" s="73"/>
      <c r="AA8" s="12"/>
    </row>
    <row r="9" spans="1:27" ht="21" customHeight="1">
      <c r="A9" s="306"/>
      <c r="B9" s="307"/>
      <c r="C9" s="39" t="s">
        <v>346</v>
      </c>
      <c r="D9" s="103" t="s">
        <v>322</v>
      </c>
      <c r="E9" s="4">
        <v>680</v>
      </c>
      <c r="F9" s="76"/>
      <c r="G9" s="103" t="s">
        <v>196</v>
      </c>
      <c r="H9" s="103" t="s">
        <v>326</v>
      </c>
      <c r="I9" s="4">
        <v>1120</v>
      </c>
      <c r="J9" s="73"/>
      <c r="K9" s="39" t="s">
        <v>153</v>
      </c>
      <c r="L9" s="103" t="s">
        <v>317</v>
      </c>
      <c r="M9" s="37">
        <v>1290</v>
      </c>
      <c r="N9" s="216"/>
      <c r="O9" s="103" t="s">
        <v>205</v>
      </c>
      <c r="P9" s="103" t="s">
        <v>316</v>
      </c>
      <c r="Q9" s="4">
        <v>350</v>
      </c>
      <c r="R9" s="217"/>
      <c r="S9" s="103" t="s">
        <v>208</v>
      </c>
      <c r="T9" s="103" t="s">
        <v>315</v>
      </c>
      <c r="U9" s="4">
        <v>280</v>
      </c>
      <c r="V9" s="218"/>
      <c r="W9" s="219" t="s">
        <v>142</v>
      </c>
      <c r="X9" s="103"/>
      <c r="Y9" s="4">
        <v>220</v>
      </c>
      <c r="Z9" s="73"/>
      <c r="AA9" s="12"/>
    </row>
    <row r="10" spans="1:27" ht="21" customHeight="1">
      <c r="A10" s="306"/>
      <c r="B10" s="307"/>
      <c r="C10" s="39" t="s">
        <v>343</v>
      </c>
      <c r="D10" s="103" t="s">
        <v>322</v>
      </c>
      <c r="E10" s="4">
        <v>390</v>
      </c>
      <c r="F10" s="76"/>
      <c r="G10" s="103" t="s">
        <v>197</v>
      </c>
      <c r="H10" s="103" t="s">
        <v>326</v>
      </c>
      <c r="I10" s="4">
        <v>1340</v>
      </c>
      <c r="J10" s="73"/>
      <c r="K10" s="39" t="s">
        <v>154</v>
      </c>
      <c r="L10" s="103" t="s">
        <v>378</v>
      </c>
      <c r="M10" s="37">
        <v>2610</v>
      </c>
      <c r="N10" s="216"/>
      <c r="O10" s="201" t="s">
        <v>143</v>
      </c>
      <c r="P10" s="103" t="s">
        <v>319</v>
      </c>
      <c r="Q10" s="4">
        <v>460</v>
      </c>
      <c r="R10" s="217"/>
      <c r="S10" s="139" t="s">
        <v>358</v>
      </c>
      <c r="T10" s="139" t="s">
        <v>574</v>
      </c>
      <c r="U10" s="17">
        <v>300</v>
      </c>
      <c r="V10" s="222"/>
      <c r="W10" s="219" t="s">
        <v>1</v>
      </c>
      <c r="X10" s="103"/>
      <c r="Y10" s="4">
        <v>450</v>
      </c>
      <c r="Z10" s="73"/>
      <c r="AA10" s="12"/>
    </row>
    <row r="11" spans="1:27" ht="21" customHeight="1">
      <c r="A11" s="306"/>
      <c r="B11" s="307"/>
      <c r="C11" s="39" t="s">
        <v>175</v>
      </c>
      <c r="D11" s="103" t="s">
        <v>322</v>
      </c>
      <c r="E11" s="4">
        <v>600</v>
      </c>
      <c r="F11" s="76"/>
      <c r="G11" s="103" t="s">
        <v>198</v>
      </c>
      <c r="H11" s="103" t="s">
        <v>326</v>
      </c>
      <c r="I11" s="4">
        <v>1840</v>
      </c>
      <c r="J11" s="73"/>
      <c r="K11" s="39" t="s">
        <v>155</v>
      </c>
      <c r="L11" s="103" t="s">
        <v>378</v>
      </c>
      <c r="M11" s="37">
        <v>2140</v>
      </c>
      <c r="N11" s="216"/>
      <c r="O11" s="220" t="s">
        <v>139</v>
      </c>
      <c r="P11" s="139" t="s">
        <v>319</v>
      </c>
      <c r="Q11" s="17">
        <v>1070</v>
      </c>
      <c r="R11" s="221"/>
      <c r="S11" s="224" t="s">
        <v>352</v>
      </c>
      <c r="T11" s="107"/>
      <c r="U11" s="137">
        <v>110</v>
      </c>
      <c r="V11" s="225"/>
      <c r="W11" s="219" t="s">
        <v>112</v>
      </c>
      <c r="X11" s="103"/>
      <c r="Y11" s="4">
        <v>330</v>
      </c>
      <c r="Z11" s="73"/>
      <c r="AA11" s="12"/>
    </row>
    <row r="12" spans="1:27" ht="21" customHeight="1">
      <c r="A12" s="306"/>
      <c r="B12" s="307"/>
      <c r="C12" s="39" t="s">
        <v>176</v>
      </c>
      <c r="D12" s="103" t="s">
        <v>322</v>
      </c>
      <c r="E12" s="4">
        <v>1740</v>
      </c>
      <c r="F12" s="253"/>
      <c r="G12" s="103" t="s">
        <v>199</v>
      </c>
      <c r="H12" s="103" t="s">
        <v>324</v>
      </c>
      <c r="I12" s="4">
        <v>800</v>
      </c>
      <c r="J12" s="73"/>
      <c r="K12" s="39" t="s">
        <v>157</v>
      </c>
      <c r="L12" s="103" t="s">
        <v>378</v>
      </c>
      <c r="M12" s="37">
        <v>2840</v>
      </c>
      <c r="N12" s="216"/>
      <c r="O12" s="107" t="s">
        <v>571</v>
      </c>
      <c r="P12" s="107" t="s">
        <v>572</v>
      </c>
      <c r="Q12" s="206">
        <v>250</v>
      </c>
      <c r="R12" s="223"/>
      <c r="S12" s="201" t="s">
        <v>210</v>
      </c>
      <c r="T12" s="103" t="s">
        <v>573</v>
      </c>
      <c r="U12" s="4">
        <v>320</v>
      </c>
      <c r="V12" s="218"/>
      <c r="W12" s="219" t="s">
        <v>359</v>
      </c>
      <c r="X12" s="103"/>
      <c r="Y12" s="4">
        <v>380</v>
      </c>
      <c r="Z12" s="73"/>
      <c r="AA12" s="12"/>
    </row>
    <row r="13" spans="1:27" ht="21" customHeight="1">
      <c r="A13" s="306"/>
      <c r="B13" s="307"/>
      <c r="C13" s="39" t="s">
        <v>177</v>
      </c>
      <c r="D13" s="103" t="s">
        <v>322</v>
      </c>
      <c r="E13" s="4">
        <v>1550</v>
      </c>
      <c r="F13" s="253"/>
      <c r="G13" s="103" t="s">
        <v>200</v>
      </c>
      <c r="H13" s="103" t="s">
        <v>327</v>
      </c>
      <c r="I13" s="4">
        <v>890</v>
      </c>
      <c r="J13" s="73"/>
      <c r="K13" s="39" t="s">
        <v>158</v>
      </c>
      <c r="L13" s="103" t="s">
        <v>379</v>
      </c>
      <c r="M13" s="37">
        <v>520</v>
      </c>
      <c r="N13" s="216"/>
      <c r="O13" s="226"/>
      <c r="P13" s="103"/>
      <c r="Q13" s="37"/>
      <c r="R13" s="217"/>
      <c r="S13" s="201"/>
      <c r="T13" s="103"/>
      <c r="U13" s="4"/>
      <c r="V13" s="218"/>
      <c r="W13" s="219" t="s">
        <v>113</v>
      </c>
      <c r="X13" s="103"/>
      <c r="Y13" s="4">
        <v>460</v>
      </c>
      <c r="Z13" s="73"/>
      <c r="AA13" s="12"/>
    </row>
    <row r="14" spans="1:27" ht="21" customHeight="1">
      <c r="A14" s="306"/>
      <c r="B14" s="307"/>
      <c r="C14" s="39" t="s">
        <v>125</v>
      </c>
      <c r="D14" s="103"/>
      <c r="E14" s="4">
        <v>270</v>
      </c>
      <c r="F14" s="76"/>
      <c r="G14" s="103" t="s">
        <v>201</v>
      </c>
      <c r="H14" s="103" t="s">
        <v>326</v>
      </c>
      <c r="I14" s="285">
        <v>910</v>
      </c>
      <c r="J14" s="73"/>
      <c r="K14" s="39" t="s">
        <v>159</v>
      </c>
      <c r="L14" s="103" t="s">
        <v>377</v>
      </c>
      <c r="M14" s="37">
        <v>460</v>
      </c>
      <c r="N14" s="216"/>
      <c r="O14" s="103"/>
      <c r="P14" s="103"/>
      <c r="Q14" s="37"/>
      <c r="R14" s="217"/>
      <c r="S14" s="201"/>
      <c r="T14" s="103"/>
      <c r="U14" s="4"/>
      <c r="V14" s="218"/>
      <c r="W14" s="219" t="s">
        <v>9</v>
      </c>
      <c r="X14" s="103"/>
      <c r="Y14" s="4">
        <v>100</v>
      </c>
      <c r="Z14" s="73"/>
      <c r="AA14" s="12"/>
    </row>
    <row r="15" spans="1:27" ht="21" customHeight="1">
      <c r="A15" s="306"/>
      <c r="B15" s="307"/>
      <c r="C15" s="39" t="s">
        <v>178</v>
      </c>
      <c r="D15" s="103" t="s">
        <v>322</v>
      </c>
      <c r="E15" s="4">
        <v>1930</v>
      </c>
      <c r="F15" s="253"/>
      <c r="G15" s="103" t="s">
        <v>202</v>
      </c>
      <c r="H15" s="103" t="s">
        <v>333</v>
      </c>
      <c r="I15" s="4">
        <v>680</v>
      </c>
      <c r="J15" s="73"/>
      <c r="K15" s="39" t="s">
        <v>160</v>
      </c>
      <c r="L15" s="103" t="s">
        <v>377</v>
      </c>
      <c r="M15" s="37">
        <v>1880</v>
      </c>
      <c r="N15" s="216"/>
      <c r="O15" s="227"/>
      <c r="P15" s="213"/>
      <c r="Q15" s="4"/>
      <c r="R15" s="217"/>
      <c r="S15" s="103"/>
      <c r="T15" s="213"/>
      <c r="U15" s="4"/>
      <c r="V15" s="218"/>
      <c r="W15" s="219" t="s">
        <v>143</v>
      </c>
      <c r="X15" s="210"/>
      <c r="Y15" s="113">
        <v>250</v>
      </c>
      <c r="Z15" s="73"/>
      <c r="AA15" s="12"/>
    </row>
    <row r="16" spans="1:27" ht="21" customHeight="1">
      <c r="A16" s="306"/>
      <c r="B16" s="307"/>
      <c r="C16" s="39" t="s">
        <v>179</v>
      </c>
      <c r="D16" s="103" t="s">
        <v>322</v>
      </c>
      <c r="E16" s="102">
        <v>780</v>
      </c>
      <c r="F16" s="76"/>
      <c r="G16" s="103" t="s">
        <v>203</v>
      </c>
      <c r="H16" s="103" t="s">
        <v>325</v>
      </c>
      <c r="I16" s="4">
        <v>760</v>
      </c>
      <c r="J16" s="73"/>
      <c r="K16" s="39" t="s">
        <v>458</v>
      </c>
      <c r="L16" s="103" t="s">
        <v>547</v>
      </c>
      <c r="M16" s="37">
        <v>710</v>
      </c>
      <c r="N16" s="216"/>
      <c r="O16" s="227"/>
      <c r="P16" s="213"/>
      <c r="Q16" s="4"/>
      <c r="R16" s="217"/>
      <c r="S16" s="201"/>
      <c r="T16" s="103"/>
      <c r="U16" s="4"/>
      <c r="V16" s="218"/>
      <c r="W16" s="220" t="s">
        <v>5</v>
      </c>
      <c r="X16" s="139"/>
      <c r="Y16" s="17">
        <v>700</v>
      </c>
      <c r="Z16" s="228"/>
      <c r="AA16" s="12"/>
    </row>
    <row r="17" spans="1:27" ht="21" customHeight="1">
      <c r="A17" s="306"/>
      <c r="B17" s="307"/>
      <c r="C17" s="39" t="s">
        <v>180</v>
      </c>
      <c r="D17" s="103" t="s">
        <v>322</v>
      </c>
      <c r="E17" s="4">
        <v>840</v>
      </c>
      <c r="F17" s="76"/>
      <c r="G17" s="210" t="s">
        <v>204</v>
      </c>
      <c r="H17" s="210" t="s">
        <v>324</v>
      </c>
      <c r="I17" s="4">
        <v>600</v>
      </c>
      <c r="J17" s="73"/>
      <c r="K17" s="39" t="s">
        <v>161</v>
      </c>
      <c r="L17" s="103" t="s">
        <v>380</v>
      </c>
      <c r="M17" s="37">
        <v>1020</v>
      </c>
      <c r="N17" s="216"/>
      <c r="O17" s="227"/>
      <c r="P17" s="213"/>
      <c r="Q17" s="4"/>
      <c r="R17" s="217"/>
      <c r="S17" s="201"/>
      <c r="T17" s="103"/>
      <c r="U17" s="4"/>
      <c r="V17" s="218"/>
      <c r="W17" s="230" t="s">
        <v>6</v>
      </c>
      <c r="X17" s="108"/>
      <c r="Y17" s="42">
        <v>1220</v>
      </c>
      <c r="Z17" s="82"/>
      <c r="AA17" s="12"/>
    </row>
    <row r="18" spans="1:27" ht="21" customHeight="1">
      <c r="A18" s="306"/>
      <c r="B18" s="307"/>
      <c r="C18" s="39" t="s">
        <v>181</v>
      </c>
      <c r="D18" s="103" t="s">
        <v>319</v>
      </c>
      <c r="E18" s="4">
        <v>1480</v>
      </c>
      <c r="F18" s="76"/>
      <c r="G18" s="231"/>
      <c r="H18" s="231"/>
      <c r="I18" s="44"/>
      <c r="J18" s="228"/>
      <c r="K18" s="39" t="s">
        <v>162</v>
      </c>
      <c r="L18" s="103" t="s">
        <v>380</v>
      </c>
      <c r="M18" s="37">
        <v>520</v>
      </c>
      <c r="N18" s="216"/>
      <c r="O18" s="201"/>
      <c r="P18" s="103"/>
      <c r="Q18" s="4"/>
      <c r="R18" s="217"/>
      <c r="S18" s="201"/>
      <c r="T18" s="103"/>
      <c r="U18" s="4"/>
      <c r="V18" s="218"/>
      <c r="W18" s="232" t="s">
        <v>7</v>
      </c>
      <c r="X18" s="107"/>
      <c r="Y18" s="137">
        <v>1940</v>
      </c>
      <c r="Z18" s="73"/>
      <c r="AA18" s="12"/>
    </row>
    <row r="19" spans="1:27" ht="21" customHeight="1">
      <c r="A19" s="306"/>
      <c r="B19" s="307"/>
      <c r="C19" s="39" t="s">
        <v>492</v>
      </c>
      <c r="D19" s="103"/>
      <c r="E19" s="4">
        <v>370</v>
      </c>
      <c r="F19" s="76"/>
      <c r="G19" s="322" t="s">
        <v>130</v>
      </c>
      <c r="H19" s="322"/>
      <c r="I19" s="322"/>
      <c r="J19" s="323"/>
      <c r="K19" s="39" t="s">
        <v>156</v>
      </c>
      <c r="L19" s="213" t="s">
        <v>575</v>
      </c>
      <c r="M19" s="37"/>
      <c r="N19" s="216"/>
      <c r="O19" s="227" t="s">
        <v>449</v>
      </c>
      <c r="P19" s="213" t="s">
        <v>452</v>
      </c>
      <c r="Q19" s="4"/>
      <c r="R19" s="217"/>
      <c r="S19" s="201"/>
      <c r="T19" s="103"/>
      <c r="U19" s="4"/>
      <c r="V19" s="218"/>
      <c r="W19" s="219" t="s">
        <v>26</v>
      </c>
      <c r="X19" s="103"/>
      <c r="Y19" s="4">
        <v>750</v>
      </c>
      <c r="Z19" s="73"/>
      <c r="AA19" s="12"/>
    </row>
    <row r="20" spans="1:27" ht="21" customHeight="1">
      <c r="A20" s="306"/>
      <c r="B20" s="307"/>
      <c r="C20" s="39" t="s">
        <v>182</v>
      </c>
      <c r="D20" s="103" t="s">
        <v>317</v>
      </c>
      <c r="E20" s="4">
        <v>870</v>
      </c>
      <c r="F20" s="76"/>
      <c r="G20" s="107" t="s">
        <v>596</v>
      </c>
      <c r="H20" s="107" t="s">
        <v>327</v>
      </c>
      <c r="I20" s="286">
        <v>400</v>
      </c>
      <c r="J20" s="136"/>
      <c r="K20" s="39"/>
      <c r="L20" s="103"/>
      <c r="M20" s="37"/>
      <c r="N20" s="217"/>
      <c r="O20" s="226" t="s">
        <v>26</v>
      </c>
      <c r="P20" s="213" t="s">
        <v>448</v>
      </c>
      <c r="Q20" s="14"/>
      <c r="R20" s="217"/>
      <c r="S20" s="201"/>
      <c r="T20" s="103"/>
      <c r="U20" s="4"/>
      <c r="V20" s="218"/>
      <c r="W20" s="219" t="s">
        <v>27</v>
      </c>
      <c r="X20" s="103"/>
      <c r="Y20" s="4">
        <v>350</v>
      </c>
      <c r="Z20" s="73"/>
      <c r="AA20" s="12"/>
    </row>
    <row r="21" spans="1:27" ht="21" customHeight="1">
      <c r="A21" s="306"/>
      <c r="B21" s="307"/>
      <c r="C21" s="39" t="s">
        <v>183</v>
      </c>
      <c r="D21" s="141" t="s">
        <v>319</v>
      </c>
      <c r="E21" s="4">
        <v>760</v>
      </c>
      <c r="F21" s="76"/>
      <c r="G21" s="107" t="s">
        <v>149</v>
      </c>
      <c r="H21" s="103" t="s">
        <v>331</v>
      </c>
      <c r="I21" s="286">
        <v>300</v>
      </c>
      <c r="J21" s="136"/>
      <c r="K21" s="333" t="s">
        <v>131</v>
      </c>
      <c r="L21" s="322"/>
      <c r="M21" s="322"/>
      <c r="N21" s="334"/>
      <c r="O21" s="227" t="s">
        <v>453</v>
      </c>
      <c r="P21" s="213" t="s">
        <v>451</v>
      </c>
      <c r="Q21" s="4"/>
      <c r="R21" s="217"/>
      <c r="S21" s="201" t="s">
        <v>467</v>
      </c>
      <c r="T21" s="103"/>
      <c r="U21" s="4"/>
      <c r="V21" s="218"/>
      <c r="W21" s="219" t="s">
        <v>28</v>
      </c>
      <c r="X21" s="103"/>
      <c r="Y21" s="4">
        <v>760</v>
      </c>
      <c r="Z21" s="73"/>
      <c r="AA21" s="12"/>
    </row>
    <row r="22" spans="1:27" ht="21" customHeight="1">
      <c r="A22" s="306"/>
      <c r="B22" s="307"/>
      <c r="C22" s="39" t="s">
        <v>184</v>
      </c>
      <c r="D22" s="103" t="s">
        <v>319</v>
      </c>
      <c r="E22" s="4">
        <v>1670</v>
      </c>
      <c r="F22" s="76"/>
      <c r="G22" s="103" t="s">
        <v>170</v>
      </c>
      <c r="H22" s="103" t="s">
        <v>313</v>
      </c>
      <c r="I22" s="37">
        <v>700</v>
      </c>
      <c r="J22" s="73"/>
      <c r="K22" s="39" t="s">
        <v>150</v>
      </c>
      <c r="L22" s="103" t="s">
        <v>328</v>
      </c>
      <c r="M22" s="37">
        <v>580</v>
      </c>
      <c r="N22" s="217"/>
      <c r="O22" s="107" t="s">
        <v>25</v>
      </c>
      <c r="P22" s="213" t="s">
        <v>570</v>
      </c>
      <c r="Q22" s="229"/>
      <c r="R22" s="217"/>
      <c r="S22" s="201" t="s">
        <v>207</v>
      </c>
      <c r="T22" s="213" t="s">
        <v>570</v>
      </c>
      <c r="U22" s="4"/>
      <c r="V22" s="218"/>
      <c r="W22" s="219" t="s">
        <v>30</v>
      </c>
      <c r="X22" s="103"/>
      <c r="Y22" s="4">
        <v>600</v>
      </c>
      <c r="Z22" s="73"/>
      <c r="AA22" s="12"/>
    </row>
    <row r="23" spans="1:27" ht="21" customHeight="1">
      <c r="A23" s="306"/>
      <c r="B23" s="307"/>
      <c r="C23" s="39" t="s">
        <v>185</v>
      </c>
      <c r="D23" s="103" t="s">
        <v>319</v>
      </c>
      <c r="E23" s="4">
        <v>460</v>
      </c>
      <c r="F23" s="76"/>
      <c r="G23" s="233"/>
      <c r="H23" s="141"/>
      <c r="I23" s="4"/>
      <c r="J23" s="73"/>
      <c r="K23" s="39" t="s">
        <v>116</v>
      </c>
      <c r="L23" s="103"/>
      <c r="M23" s="37">
        <v>70</v>
      </c>
      <c r="N23" s="217"/>
      <c r="O23" s="226" t="s">
        <v>207</v>
      </c>
      <c r="P23" s="213" t="s">
        <v>570</v>
      </c>
      <c r="Q23" s="4"/>
      <c r="R23" s="217"/>
      <c r="S23" s="201" t="s">
        <v>209</v>
      </c>
      <c r="T23" s="213" t="s">
        <v>570</v>
      </c>
      <c r="U23" s="4"/>
      <c r="V23" s="218"/>
      <c r="W23" s="219" t="s">
        <v>29</v>
      </c>
      <c r="X23" s="103" t="s">
        <v>345</v>
      </c>
      <c r="Y23" s="4">
        <v>720</v>
      </c>
      <c r="Z23" s="73"/>
      <c r="AA23" s="12"/>
    </row>
    <row r="24" spans="1:27" ht="21" customHeight="1">
      <c r="A24" s="306"/>
      <c r="B24" s="307"/>
      <c r="C24" s="39" t="s">
        <v>3</v>
      </c>
      <c r="D24" s="103"/>
      <c r="E24" s="4">
        <v>470</v>
      </c>
      <c r="F24" s="76"/>
      <c r="G24" s="233"/>
      <c r="H24" s="141"/>
      <c r="I24" s="4"/>
      <c r="J24" s="73"/>
      <c r="K24" s="16"/>
      <c r="L24" s="141"/>
      <c r="M24" s="37"/>
      <c r="N24" s="217"/>
      <c r="O24" s="201"/>
      <c r="P24" s="103"/>
      <c r="Q24" s="4"/>
      <c r="R24" s="217"/>
      <c r="S24" s="103" t="s">
        <v>141</v>
      </c>
      <c r="T24" s="213" t="s">
        <v>580</v>
      </c>
      <c r="U24" s="4"/>
      <c r="V24" s="218"/>
      <c r="W24" s="219" t="s">
        <v>135</v>
      </c>
      <c r="X24" s="103" t="s">
        <v>345</v>
      </c>
      <c r="Y24" s="4">
        <v>230</v>
      </c>
      <c r="Z24" s="73"/>
      <c r="AA24" s="12"/>
    </row>
    <row r="25" spans="1:27" ht="21" customHeight="1">
      <c r="A25" s="306"/>
      <c r="B25" s="307"/>
      <c r="C25" s="39" t="s">
        <v>4</v>
      </c>
      <c r="D25" s="103"/>
      <c r="E25" s="4">
        <v>640</v>
      </c>
      <c r="F25" s="76"/>
      <c r="G25" s="233"/>
      <c r="H25" s="141"/>
      <c r="I25" s="4"/>
      <c r="J25" s="73"/>
      <c r="K25" s="39"/>
      <c r="L25" s="103"/>
      <c r="M25" s="37"/>
      <c r="N25" s="217"/>
      <c r="O25" s="201" t="s">
        <v>466</v>
      </c>
      <c r="P25" s="141"/>
      <c r="Q25" s="4"/>
      <c r="R25" s="217"/>
      <c r="S25" s="201"/>
      <c r="T25" s="103"/>
      <c r="U25" s="4"/>
      <c r="V25" s="218"/>
      <c r="W25" s="219" t="s">
        <v>23</v>
      </c>
      <c r="X25" s="103" t="s">
        <v>345</v>
      </c>
      <c r="Y25" s="4">
        <v>500</v>
      </c>
      <c r="Z25" s="73"/>
      <c r="AA25" s="12"/>
    </row>
    <row r="26" spans="1:27" ht="21" customHeight="1">
      <c r="A26" s="306"/>
      <c r="B26" s="307"/>
      <c r="C26" s="39" t="s">
        <v>186</v>
      </c>
      <c r="D26" s="103" t="s">
        <v>319</v>
      </c>
      <c r="E26" s="37">
        <v>620</v>
      </c>
      <c r="F26" s="76"/>
      <c r="G26" s="233"/>
      <c r="H26" s="141"/>
      <c r="I26" s="4"/>
      <c r="J26" s="73"/>
      <c r="K26" s="16"/>
      <c r="L26" s="141"/>
      <c r="M26" s="37"/>
      <c r="N26" s="217"/>
      <c r="O26" s="13" t="s">
        <v>469</v>
      </c>
      <c r="P26" s="141"/>
      <c r="Q26" s="14"/>
      <c r="R26" s="217"/>
      <c r="S26" s="201"/>
      <c r="T26" s="103"/>
      <c r="U26" s="4"/>
      <c r="V26" s="218"/>
      <c r="W26" s="219" t="s">
        <v>2</v>
      </c>
      <c r="X26" s="103"/>
      <c r="Y26" s="4">
        <v>240</v>
      </c>
      <c r="Z26" s="73"/>
      <c r="AA26" s="12"/>
    </row>
    <row r="27" spans="1:27" ht="21" customHeight="1">
      <c r="A27" s="306"/>
      <c r="B27" s="307"/>
      <c r="C27" s="39" t="s">
        <v>187</v>
      </c>
      <c r="D27" s="103" t="s">
        <v>316</v>
      </c>
      <c r="E27" s="37">
        <v>1280</v>
      </c>
      <c r="F27" s="76"/>
      <c r="G27" s="233"/>
      <c r="H27" s="141"/>
      <c r="I27" s="4"/>
      <c r="J27" s="73"/>
      <c r="K27" s="213" t="s">
        <v>499</v>
      </c>
      <c r="L27" s="103"/>
      <c r="M27" s="37"/>
      <c r="N27" s="217"/>
      <c r="O27" s="233"/>
      <c r="P27" s="141"/>
      <c r="Q27" s="14"/>
      <c r="R27" s="217"/>
      <c r="S27" s="201"/>
      <c r="T27" s="103"/>
      <c r="U27" s="4"/>
      <c r="V27" s="218"/>
      <c r="W27" s="219" t="s">
        <v>140</v>
      </c>
      <c r="X27" s="103"/>
      <c r="Y27" s="4">
        <v>400</v>
      </c>
      <c r="Z27" s="73"/>
      <c r="AA27" s="12"/>
    </row>
    <row r="28" spans="1:27" ht="21" customHeight="1">
      <c r="A28" s="306"/>
      <c r="B28" s="307"/>
      <c r="C28" s="39" t="s">
        <v>188</v>
      </c>
      <c r="D28" s="103" t="s">
        <v>316</v>
      </c>
      <c r="E28" s="37">
        <v>1630</v>
      </c>
      <c r="F28" s="76"/>
      <c r="G28" s="233"/>
      <c r="H28" s="141"/>
      <c r="I28" s="4"/>
      <c r="J28" s="73"/>
      <c r="K28" s="213" t="s">
        <v>519</v>
      </c>
      <c r="L28" s="103"/>
      <c r="M28" s="37"/>
      <c r="N28" s="217"/>
      <c r="O28" s="233"/>
      <c r="P28" s="141"/>
      <c r="Q28" s="14"/>
      <c r="R28" s="217"/>
      <c r="S28" s="201"/>
      <c r="T28" s="103"/>
      <c r="U28" s="4"/>
      <c r="V28" s="218"/>
      <c r="W28" s="219"/>
      <c r="X28" s="103"/>
      <c r="Y28" s="4"/>
      <c r="Z28" s="73"/>
      <c r="AA28" s="12"/>
    </row>
    <row r="29" spans="1:27" ht="21" customHeight="1">
      <c r="A29" s="306"/>
      <c r="B29" s="307"/>
      <c r="C29" s="39" t="s">
        <v>189</v>
      </c>
      <c r="D29" s="103" t="s">
        <v>550</v>
      </c>
      <c r="E29" s="37">
        <v>860</v>
      </c>
      <c r="F29" s="76"/>
      <c r="G29" s="233"/>
      <c r="H29" s="141"/>
      <c r="I29" s="4"/>
      <c r="J29" s="73"/>
      <c r="K29" s="213" t="s">
        <v>496</v>
      </c>
      <c r="L29" s="141"/>
      <c r="M29" s="14"/>
      <c r="N29" s="217"/>
      <c r="O29" s="233"/>
      <c r="P29" s="141"/>
      <c r="Q29" s="14"/>
      <c r="R29" s="217"/>
      <c r="S29" s="233"/>
      <c r="T29" s="141"/>
      <c r="U29" s="14"/>
      <c r="V29" s="218"/>
      <c r="W29" s="219" t="s">
        <v>459</v>
      </c>
      <c r="X29" s="103"/>
      <c r="Y29" s="4"/>
      <c r="Z29" s="73"/>
      <c r="AA29" s="12"/>
    </row>
    <row r="30" spans="1:27" ht="21" customHeight="1">
      <c r="A30" s="306"/>
      <c r="B30" s="307"/>
      <c r="C30" s="39" t="s">
        <v>339</v>
      </c>
      <c r="D30" s="103" t="s">
        <v>327</v>
      </c>
      <c r="E30" s="37">
        <v>790</v>
      </c>
      <c r="F30" s="76"/>
      <c r="G30" s="233" t="s">
        <v>578</v>
      </c>
      <c r="H30" s="141"/>
      <c r="I30" s="4"/>
      <c r="J30" s="73"/>
      <c r="K30" s="213" t="s">
        <v>555</v>
      </c>
      <c r="L30" s="141"/>
      <c r="M30" s="14"/>
      <c r="N30" s="217"/>
      <c r="O30" s="233"/>
      <c r="P30" s="141"/>
      <c r="Q30" s="14"/>
      <c r="R30" s="217"/>
      <c r="S30" s="201"/>
      <c r="T30" s="103"/>
      <c r="U30" s="4"/>
      <c r="V30" s="218"/>
      <c r="W30" s="219"/>
      <c r="X30" s="103"/>
      <c r="Y30" s="4"/>
      <c r="Z30" s="73"/>
      <c r="AA30" s="12"/>
    </row>
    <row r="31" spans="1:27" ht="21" customHeight="1">
      <c r="A31" s="306"/>
      <c r="B31" s="307"/>
      <c r="C31" s="39" t="s">
        <v>344</v>
      </c>
      <c r="D31" s="103" t="s">
        <v>326</v>
      </c>
      <c r="E31" s="37">
        <v>360</v>
      </c>
      <c r="F31" s="76"/>
      <c r="G31" s="233" t="s">
        <v>491</v>
      </c>
      <c r="H31" s="141"/>
      <c r="I31" s="4"/>
      <c r="J31" s="73"/>
      <c r="K31" s="213" t="s">
        <v>548</v>
      </c>
      <c r="L31" s="141"/>
      <c r="M31" s="14"/>
      <c r="N31" s="217"/>
      <c r="O31" s="233"/>
      <c r="P31" s="141"/>
      <c r="Q31" s="14"/>
      <c r="R31" s="217"/>
      <c r="S31" s="233"/>
      <c r="T31" s="141"/>
      <c r="U31" s="14"/>
      <c r="V31" s="218"/>
      <c r="W31" s="338" t="s">
        <v>131</v>
      </c>
      <c r="X31" s="322"/>
      <c r="Y31" s="322"/>
      <c r="Z31" s="323"/>
      <c r="AA31" s="12"/>
    </row>
    <row r="32" spans="1:27" ht="21" customHeight="1">
      <c r="A32" s="306"/>
      <c r="B32" s="307"/>
      <c r="C32" s="39" t="s">
        <v>190</v>
      </c>
      <c r="D32" s="103" t="s">
        <v>550</v>
      </c>
      <c r="E32" s="37">
        <v>1490</v>
      </c>
      <c r="F32" s="76"/>
      <c r="G32" s="233" t="s">
        <v>520</v>
      </c>
      <c r="H32" s="141"/>
      <c r="I32" s="4"/>
      <c r="J32" s="73"/>
      <c r="K32" s="16" t="s">
        <v>593</v>
      </c>
      <c r="L32" s="141"/>
      <c r="M32" s="14"/>
      <c r="N32" s="217"/>
      <c r="O32" s="233"/>
      <c r="P32" s="141"/>
      <c r="Q32" s="14"/>
      <c r="R32" s="217"/>
      <c r="S32" s="233"/>
      <c r="T32" s="141"/>
      <c r="U32" s="14"/>
      <c r="V32" s="218"/>
      <c r="W32" s="219" t="s">
        <v>14</v>
      </c>
      <c r="X32" s="103"/>
      <c r="Y32" s="4">
        <v>40</v>
      </c>
      <c r="Z32" s="73"/>
      <c r="AA32" s="12"/>
    </row>
    <row r="33" spans="1:27" ht="21" customHeight="1">
      <c r="A33" s="306"/>
      <c r="B33" s="307"/>
      <c r="C33" s="39" t="s">
        <v>191</v>
      </c>
      <c r="D33" s="103" t="s">
        <v>322</v>
      </c>
      <c r="E33" s="37">
        <v>1650</v>
      </c>
      <c r="F33" s="76"/>
      <c r="G33" s="233" t="s">
        <v>513</v>
      </c>
      <c r="H33" s="141"/>
      <c r="I33" s="4"/>
      <c r="J33" s="73"/>
      <c r="K33" s="16" t="str">
        <f>IF(SUM(N34:N36)=0,"","小計")</f>
        <v/>
      </c>
      <c r="L33" s="141"/>
      <c r="M33" s="14"/>
      <c r="N33" s="217"/>
      <c r="O33" s="233"/>
      <c r="P33" s="141"/>
      <c r="Q33" s="14"/>
      <c r="R33" s="217"/>
      <c r="S33" s="233"/>
      <c r="T33" s="141"/>
      <c r="U33" s="14"/>
      <c r="V33" s="218"/>
      <c r="W33" s="219"/>
      <c r="X33" s="103"/>
      <c r="Y33" s="4"/>
      <c r="Z33" s="73"/>
      <c r="AA33" s="12"/>
    </row>
    <row r="34" spans="1:27" ht="21" customHeight="1">
      <c r="A34" s="306"/>
      <c r="B34" s="307"/>
      <c r="C34" s="39" t="s">
        <v>192</v>
      </c>
      <c r="D34" s="103" t="s">
        <v>322</v>
      </c>
      <c r="E34" s="37">
        <v>780</v>
      </c>
      <c r="F34" s="76"/>
      <c r="G34" s="233" t="s">
        <v>551</v>
      </c>
      <c r="H34" s="141"/>
      <c r="I34" s="4"/>
      <c r="J34" s="73"/>
      <c r="K34" s="16" t="str">
        <f>IF(N34=0,"","大分市中心部")</f>
        <v/>
      </c>
      <c r="L34" s="141"/>
      <c r="M34" s="14"/>
      <c r="N34" s="234">
        <f>SUM(F6:F35)</f>
        <v>0</v>
      </c>
      <c r="O34" s="233"/>
      <c r="P34" s="141"/>
      <c r="Q34" s="14"/>
      <c r="R34" s="217"/>
      <c r="S34" s="233"/>
      <c r="T34" s="141"/>
      <c r="U34" s="14"/>
      <c r="V34" s="218"/>
      <c r="W34" s="219"/>
      <c r="X34" s="103"/>
      <c r="Y34" s="4"/>
      <c r="Z34" s="73"/>
      <c r="AA34" s="12"/>
    </row>
    <row r="35" spans="1:27" ht="21" customHeight="1">
      <c r="A35" s="306"/>
      <c r="B35" s="307"/>
      <c r="C35" s="140" t="s">
        <v>139</v>
      </c>
      <c r="D35" s="210" t="s">
        <v>322</v>
      </c>
      <c r="E35" s="37">
        <v>2220</v>
      </c>
      <c r="F35" s="76"/>
      <c r="G35" s="213" t="s">
        <v>582</v>
      </c>
      <c r="H35" s="141"/>
      <c r="I35" s="4"/>
      <c r="J35" s="73"/>
      <c r="K35" s="16" t="str">
        <f>IF(N35=0,"","大分市東部・南部（旧大分市）")</f>
        <v/>
      </c>
      <c r="L35" s="141"/>
      <c r="M35" s="14"/>
      <c r="N35" s="234">
        <f>SUM(J6:J17,N6:N19)</f>
        <v>0</v>
      </c>
      <c r="O35" s="233"/>
      <c r="P35" s="141"/>
      <c r="Q35" s="14"/>
      <c r="R35" s="217"/>
      <c r="S35" s="233"/>
      <c r="T35" s="141"/>
      <c r="U35" s="14"/>
      <c r="V35" s="218"/>
      <c r="W35" s="219"/>
      <c r="X35" s="103"/>
      <c r="Y35" s="4"/>
      <c r="Z35" s="73"/>
      <c r="AA35" s="12"/>
    </row>
    <row r="36" spans="1:27" ht="21" customHeight="1">
      <c r="A36" s="306"/>
      <c r="B36" s="308"/>
      <c r="C36" s="235" t="s">
        <v>447</v>
      </c>
      <c r="D36" s="213" t="s">
        <v>450</v>
      </c>
      <c r="E36" s="37"/>
      <c r="F36" s="76"/>
      <c r="G36" s="213" t="s">
        <v>597</v>
      </c>
      <c r="H36" s="141"/>
      <c r="I36" s="4"/>
      <c r="J36" s="73"/>
      <c r="K36" s="16" t="str">
        <f>IF(N36=0,"","大分市東部・南部（旧郡部）")</f>
        <v/>
      </c>
      <c r="L36" s="141"/>
      <c r="M36" s="14"/>
      <c r="N36" s="234">
        <f>SUM(J20:J21,N22:N23)</f>
        <v>0</v>
      </c>
      <c r="O36" s="233"/>
      <c r="P36" s="141"/>
      <c r="Q36" s="14"/>
      <c r="R36" s="217"/>
      <c r="S36" s="233"/>
      <c r="T36" s="141"/>
      <c r="U36" s="14"/>
      <c r="V36" s="218"/>
      <c r="W36" s="219"/>
      <c r="X36" s="103"/>
      <c r="Y36" s="4"/>
      <c r="Z36" s="73"/>
      <c r="AA36" s="12"/>
    </row>
    <row r="37" spans="1:27" s="239" customFormat="1" ht="21" customHeight="1">
      <c r="A37" s="306"/>
      <c r="B37" s="307"/>
      <c r="C37" s="311" t="s">
        <v>132</v>
      </c>
      <c r="D37" s="312"/>
      <c r="E37" s="312"/>
      <c r="F37" s="312"/>
      <c r="G37" s="315">
        <f>SUM(N37,R37,V37,Z37)</f>
        <v>0</v>
      </c>
      <c r="H37" s="336" t="s">
        <v>133</v>
      </c>
      <c r="I37" s="336"/>
      <c r="J37" s="317"/>
      <c r="K37" s="324" t="s">
        <v>86</v>
      </c>
      <c r="L37" s="325"/>
      <c r="M37" s="236">
        <f>SUM(E6:E36,I6:I36,M6:M24)</f>
        <v>62550</v>
      </c>
      <c r="N37" s="237">
        <f>SUM(F6:F35,J6:J22,N6:N23)</f>
        <v>0</v>
      </c>
      <c r="O37" s="328" t="s">
        <v>86</v>
      </c>
      <c r="P37" s="325"/>
      <c r="Q37" s="236">
        <f>SUM(Q6:Q36)</f>
        <v>5560</v>
      </c>
      <c r="R37" s="237">
        <f>SUM(R6:R36)</f>
        <v>0</v>
      </c>
      <c r="S37" s="328" t="s">
        <v>86</v>
      </c>
      <c r="T37" s="325"/>
      <c r="U37" s="236">
        <f>SUM(U6:U36)</f>
        <v>2780</v>
      </c>
      <c r="V37" s="237">
        <f>SUM(V6:V36)</f>
        <v>0</v>
      </c>
      <c r="W37" s="328" t="s">
        <v>86</v>
      </c>
      <c r="X37" s="325"/>
      <c r="Y37" s="236">
        <f>SUM(Y6:Y27,Y32)</f>
        <v>12220</v>
      </c>
      <c r="Z37" s="238">
        <f>SUM(Z6:Z27,Z32)</f>
        <v>0</v>
      </c>
    </row>
    <row r="38" spans="1:27" ht="21" customHeight="1">
      <c r="A38" s="309"/>
      <c r="B38" s="310"/>
      <c r="C38" s="313"/>
      <c r="D38" s="314"/>
      <c r="E38" s="314"/>
      <c r="F38" s="314"/>
      <c r="G38" s="316"/>
      <c r="H38" s="337"/>
      <c r="I38" s="337"/>
      <c r="J38" s="318"/>
      <c r="K38" s="326"/>
      <c r="L38" s="327"/>
      <c r="M38" s="240" t="str">
        <f>COUNT(E6:E35,I6:I17,I20:I36,M6:M19,M22:M23)&amp;"エリア"</f>
        <v>60エリア</v>
      </c>
      <c r="N38" s="241" t="str">
        <f>COUNT(F6:F35,J6:J18,N6:N19)&amp;"エリア"</f>
        <v>0エリア</v>
      </c>
      <c r="O38" s="329"/>
      <c r="P38" s="327"/>
      <c r="Q38" s="240" t="str">
        <f>COUNT(Q6:Q36)&amp;"エリア"</f>
        <v>7エリア</v>
      </c>
      <c r="R38" s="241" t="str">
        <f>COUNT(R6:R36)&amp;"エリア"</f>
        <v>0エリア</v>
      </c>
      <c r="S38" s="329"/>
      <c r="T38" s="327"/>
      <c r="U38" s="240" t="str">
        <f>COUNT(U6:U36)&amp;"エリア"</f>
        <v>7エリア</v>
      </c>
      <c r="V38" s="241" t="str">
        <f>COUNT(V6:V36)&amp;"エリア"</f>
        <v>0エリア</v>
      </c>
      <c r="W38" s="329"/>
      <c r="X38" s="327"/>
      <c r="Y38" s="240" t="str">
        <f>COUNT(Y6:Y27,Y30)&amp;"エリア"</f>
        <v>22エリア</v>
      </c>
      <c r="Z38" s="242" t="str">
        <f>COUNT(Z6:Z27)&amp;"エリア"</f>
        <v>0エリア</v>
      </c>
      <c r="AA38" s="12"/>
    </row>
    <row r="39" spans="1:27" ht="13.5">
      <c r="A39" s="23"/>
      <c r="B39" s="23"/>
      <c r="Z39" s="189" t="s">
        <v>426</v>
      </c>
    </row>
    <row r="40" spans="1:27" ht="21" customHeight="1">
      <c r="A40" s="91" t="s">
        <v>595</v>
      </c>
      <c r="B40" s="23"/>
      <c r="Z40" s="92" t="s">
        <v>425</v>
      </c>
    </row>
  </sheetData>
  <customSheetViews>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5"/>
      <headerFooter alignWithMargins="0">
        <oddHeader>&amp;L折込広告企画書</oddHeader>
      </headerFooter>
    </customSheetView>
  </customSheetViews>
  <mergeCells count="36">
    <mergeCell ref="W4:Z4"/>
    <mergeCell ref="L1:O1"/>
    <mergeCell ref="L2:O2"/>
    <mergeCell ref="P1:S1"/>
    <mergeCell ref="P2:S2"/>
    <mergeCell ref="T1:V1"/>
    <mergeCell ref="T2:V2"/>
    <mergeCell ref="W2:Y2"/>
    <mergeCell ref="W1:Y1"/>
    <mergeCell ref="S4:V4"/>
    <mergeCell ref="O4:R4"/>
    <mergeCell ref="A1:E1"/>
    <mergeCell ref="A2:E2"/>
    <mergeCell ref="I1:J1"/>
    <mergeCell ref="I2:J2"/>
    <mergeCell ref="F2:H2"/>
    <mergeCell ref="F1:H1"/>
    <mergeCell ref="O37:P38"/>
    <mergeCell ref="S37:T38"/>
    <mergeCell ref="W37:X38"/>
    <mergeCell ref="C5:D5"/>
    <mergeCell ref="G5:H5"/>
    <mergeCell ref="K21:N21"/>
    <mergeCell ref="K5:L5"/>
    <mergeCell ref="O5:P5"/>
    <mergeCell ref="S5:T5"/>
    <mergeCell ref="W5:X5"/>
    <mergeCell ref="H37:I38"/>
    <mergeCell ref="W31:Z31"/>
    <mergeCell ref="A4:B38"/>
    <mergeCell ref="C37:F38"/>
    <mergeCell ref="G37:G38"/>
    <mergeCell ref="J37:J38"/>
    <mergeCell ref="C4:N4"/>
    <mergeCell ref="G19:J19"/>
    <mergeCell ref="K37:L38"/>
  </mergeCells>
  <phoneticPr fontId="2"/>
  <dataValidations count="3">
    <dataValidation type="whole" operator="lessThanOrEqual" allowBlank="1" showInputMessage="1" showErrorMessage="1" sqref="N22:N23 Z32 N6:N19 J6:J18 J20:J21 Z6:Z27 F15:F36 R6:R13 F6:F10 F12:F13 V6:V15" xr:uid="{E021084A-5C84-4D82-B229-9FDBC38AA268}">
      <formula1>E6</formula1>
    </dataValidation>
    <dataValidation type="whole" operator="lessThanOrEqual" allowBlank="1" showInputMessage="1" showErrorMessage="1" sqref="R15:R17" xr:uid="{4139BAAD-299F-4BC2-8839-3CD8D1C75736}">
      <formula1>Q14</formula1>
    </dataValidation>
    <dataValidation type="whole" operator="lessThanOrEqual" allowBlank="1" showInputMessage="1" showErrorMessage="1" sqref="F14" xr:uid="{12C27D53-5152-4401-8088-E93B8FA7DF90}">
      <formula1>E11</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tint="0.59999389629810485"/>
    <pageSetUpPr fitToPage="1"/>
  </sheetPr>
  <dimension ref="A1:AA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60" t="s">
        <v>15</v>
      </c>
      <c r="B1" s="361"/>
      <c r="C1" s="361"/>
      <c r="D1" s="361"/>
      <c r="E1" s="362"/>
      <c r="F1" s="349" t="s">
        <v>16</v>
      </c>
      <c r="G1" s="350"/>
      <c r="H1" s="351"/>
      <c r="I1" s="349" t="s">
        <v>17</v>
      </c>
      <c r="J1" s="351"/>
      <c r="K1" s="209" t="s">
        <v>0</v>
      </c>
      <c r="L1" s="349" t="s">
        <v>18</v>
      </c>
      <c r="M1" s="350"/>
      <c r="N1" s="350"/>
      <c r="O1" s="351"/>
      <c r="P1" s="349" t="s">
        <v>19</v>
      </c>
      <c r="Q1" s="350"/>
      <c r="R1" s="350"/>
      <c r="S1" s="351"/>
      <c r="T1" s="349" t="s">
        <v>20</v>
      </c>
      <c r="U1" s="350"/>
      <c r="V1" s="351"/>
      <c r="W1" s="343" t="s">
        <v>21</v>
      </c>
      <c r="X1" s="343"/>
      <c r="Y1" s="343"/>
      <c r="Z1" s="109" t="s">
        <v>22</v>
      </c>
    </row>
    <row r="2" spans="1:27" s="6" customFormat="1" ht="24.95" customHeight="1">
      <c r="A2" s="368"/>
      <c r="B2" s="369"/>
      <c r="C2" s="369"/>
      <c r="D2" s="369"/>
      <c r="E2" s="370"/>
      <c r="F2" s="346">
        <f>SUM(大分市:玖珠郡・日田市!I2:J2)</f>
        <v>0</v>
      </c>
      <c r="G2" s="347"/>
      <c r="H2" s="348"/>
      <c r="I2" s="344">
        <f>SUM(W29)</f>
        <v>0</v>
      </c>
      <c r="J2" s="345"/>
      <c r="K2" s="208"/>
      <c r="L2" s="344"/>
      <c r="M2" s="353"/>
      <c r="N2" s="353"/>
      <c r="O2" s="345"/>
      <c r="P2" s="344"/>
      <c r="Q2" s="353"/>
      <c r="R2" s="353"/>
      <c r="S2" s="345"/>
      <c r="T2" s="344"/>
      <c r="U2" s="353"/>
      <c r="V2" s="345"/>
      <c r="W2" s="354"/>
      <c r="X2" s="354"/>
      <c r="Y2" s="354"/>
      <c r="Z2" s="149"/>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04" t="s">
        <v>99</v>
      </c>
      <c r="B4" s="305"/>
      <c r="C4" s="363" t="s">
        <v>81</v>
      </c>
      <c r="D4" s="363"/>
      <c r="E4" s="364"/>
      <c r="F4" s="364"/>
      <c r="G4" s="364"/>
      <c r="H4" s="364"/>
      <c r="I4" s="364"/>
      <c r="J4" s="367"/>
      <c r="K4" s="363" t="s">
        <v>82</v>
      </c>
      <c r="L4" s="363"/>
      <c r="M4" s="364"/>
      <c r="N4" s="365"/>
      <c r="O4" s="366" t="s">
        <v>83</v>
      </c>
      <c r="P4" s="363"/>
      <c r="Q4" s="364"/>
      <c r="R4" s="367"/>
      <c r="S4" s="363" t="s">
        <v>84</v>
      </c>
      <c r="T4" s="363"/>
      <c r="U4" s="364"/>
      <c r="V4" s="365"/>
      <c r="W4" s="366" t="s">
        <v>85</v>
      </c>
      <c r="X4" s="363"/>
      <c r="Y4" s="364"/>
      <c r="Z4" s="367"/>
    </row>
    <row r="5" spans="1:27" s="5" customFormat="1" ht="21" customHeight="1">
      <c r="A5" s="306"/>
      <c r="B5" s="307"/>
      <c r="C5" s="332" t="s">
        <v>338</v>
      </c>
      <c r="D5" s="331"/>
      <c r="E5" s="54" t="s">
        <v>102</v>
      </c>
      <c r="F5" s="52" t="s">
        <v>103</v>
      </c>
      <c r="G5" s="371" t="s">
        <v>338</v>
      </c>
      <c r="H5" s="331"/>
      <c r="I5" s="52" t="s">
        <v>102</v>
      </c>
      <c r="J5" s="53" t="s">
        <v>103</v>
      </c>
      <c r="K5" s="330" t="s">
        <v>338</v>
      </c>
      <c r="L5" s="331"/>
      <c r="M5" s="52" t="s">
        <v>102</v>
      </c>
      <c r="N5" s="53" t="s">
        <v>103</v>
      </c>
      <c r="O5" s="330" t="s">
        <v>338</v>
      </c>
      <c r="P5" s="331"/>
      <c r="Q5" s="52" t="s">
        <v>102</v>
      </c>
      <c r="R5" s="53" t="s">
        <v>103</v>
      </c>
      <c r="S5" s="330" t="s">
        <v>338</v>
      </c>
      <c r="T5" s="331"/>
      <c r="U5" s="52" t="s">
        <v>102</v>
      </c>
      <c r="V5" s="53" t="s">
        <v>103</v>
      </c>
      <c r="W5" s="330" t="s">
        <v>338</v>
      </c>
      <c r="X5" s="331"/>
      <c r="Y5" s="52" t="s">
        <v>102</v>
      </c>
      <c r="Z5" s="53" t="s">
        <v>103</v>
      </c>
    </row>
    <row r="6" spans="1:27" ht="21" customHeight="1">
      <c r="A6" s="306"/>
      <c r="B6" s="307"/>
      <c r="C6" s="103" t="s">
        <v>211</v>
      </c>
      <c r="D6" s="282" t="s">
        <v>586</v>
      </c>
      <c r="E6" s="4">
        <v>1010</v>
      </c>
      <c r="F6" s="161"/>
      <c r="G6" s="14"/>
      <c r="H6" s="38"/>
      <c r="I6" s="4"/>
      <c r="J6" s="247"/>
      <c r="K6" s="13" t="s">
        <v>61</v>
      </c>
      <c r="L6" s="103"/>
      <c r="M6" s="4">
        <v>90</v>
      </c>
      <c r="N6" s="73"/>
      <c r="O6" s="13" t="s">
        <v>353</v>
      </c>
      <c r="P6" s="103" t="s">
        <v>320</v>
      </c>
      <c r="Q6" s="4">
        <v>250</v>
      </c>
      <c r="R6" s="73"/>
      <c r="S6" s="201" t="s">
        <v>62</v>
      </c>
      <c r="T6" s="103"/>
      <c r="U6" s="4">
        <v>200</v>
      </c>
      <c r="V6" s="73"/>
      <c r="W6" s="201"/>
      <c r="X6" s="103"/>
      <c r="Y6" s="4"/>
      <c r="Z6" s="73"/>
    </row>
    <row r="7" spans="1:27" ht="21" customHeight="1">
      <c r="A7" s="306"/>
      <c r="B7" s="307"/>
      <c r="C7" s="103" t="s">
        <v>212</v>
      </c>
      <c r="D7" s="283" t="s">
        <v>327</v>
      </c>
      <c r="E7" s="4">
        <v>530</v>
      </c>
      <c r="F7" s="161"/>
      <c r="G7" s="14"/>
      <c r="H7" s="38"/>
      <c r="I7" s="4"/>
      <c r="J7" s="247"/>
      <c r="K7" s="13" t="s">
        <v>63</v>
      </c>
      <c r="L7" s="103"/>
      <c r="M7" s="4">
        <v>280</v>
      </c>
      <c r="N7" s="73"/>
      <c r="O7" s="13" t="s">
        <v>354</v>
      </c>
      <c r="P7" s="103" t="s">
        <v>320</v>
      </c>
      <c r="Q7" s="4">
        <v>520</v>
      </c>
      <c r="R7" s="73"/>
      <c r="S7" s="201" t="s">
        <v>61</v>
      </c>
      <c r="T7" s="103"/>
      <c r="U7" s="4">
        <v>150</v>
      </c>
      <c r="V7" s="73"/>
      <c r="W7" s="201"/>
      <c r="X7" s="103"/>
      <c r="Y7" s="4"/>
      <c r="Z7" s="73"/>
    </row>
    <row r="8" spans="1:27" ht="21" customHeight="1">
      <c r="A8" s="306"/>
      <c r="B8" s="307"/>
      <c r="C8" s="103" t="s">
        <v>213</v>
      </c>
      <c r="D8" s="283" t="s">
        <v>345</v>
      </c>
      <c r="E8" s="4">
        <v>1620</v>
      </c>
      <c r="F8" s="161"/>
      <c r="G8" s="14"/>
      <c r="H8" s="38"/>
      <c r="I8" s="4"/>
      <c r="J8" s="247"/>
      <c r="K8" s="13" t="s">
        <v>65</v>
      </c>
      <c r="L8" s="103"/>
      <c r="M8" s="4">
        <v>210</v>
      </c>
      <c r="N8" s="73"/>
      <c r="O8" s="13" t="s">
        <v>227</v>
      </c>
      <c r="P8" s="103" t="s">
        <v>321</v>
      </c>
      <c r="Q8" s="4">
        <v>300</v>
      </c>
      <c r="R8" s="73"/>
      <c r="S8" s="201" t="s">
        <v>63</v>
      </c>
      <c r="T8" s="103"/>
      <c r="U8" s="4">
        <v>1180</v>
      </c>
      <c r="V8" s="73"/>
      <c r="W8" s="201"/>
      <c r="X8" s="103"/>
      <c r="Y8" s="4"/>
      <c r="Z8" s="73"/>
    </row>
    <row r="9" spans="1:27" ht="21" customHeight="1">
      <c r="A9" s="306"/>
      <c r="B9" s="307"/>
      <c r="C9" s="103" t="s">
        <v>114</v>
      </c>
      <c r="D9" s="283" t="s">
        <v>584</v>
      </c>
      <c r="E9" s="4">
        <v>1580</v>
      </c>
      <c r="F9" s="161"/>
      <c r="G9" s="14"/>
      <c r="H9" s="38"/>
      <c r="I9" s="4"/>
      <c r="J9" s="247"/>
      <c r="K9" s="13" t="s">
        <v>147</v>
      </c>
      <c r="L9" s="103"/>
      <c r="M9" s="4">
        <v>60</v>
      </c>
      <c r="N9" s="73"/>
      <c r="O9" s="13"/>
      <c r="P9" s="103"/>
      <c r="Q9" s="4"/>
      <c r="R9" s="73"/>
      <c r="S9" s="201" t="s">
        <v>64</v>
      </c>
      <c r="T9" s="103"/>
      <c r="U9" s="4">
        <v>200</v>
      </c>
      <c r="V9" s="73"/>
      <c r="W9" s="201"/>
      <c r="X9" s="103"/>
      <c r="Y9" s="4"/>
      <c r="Z9" s="73"/>
    </row>
    <row r="10" spans="1:27" ht="21" customHeight="1">
      <c r="A10" s="306"/>
      <c r="B10" s="307"/>
      <c r="C10" s="248" t="s">
        <v>126</v>
      </c>
      <c r="D10" s="284" t="s">
        <v>572</v>
      </c>
      <c r="E10" s="4">
        <v>1240</v>
      </c>
      <c r="F10" s="161"/>
      <c r="G10" s="14"/>
      <c r="H10" s="38"/>
      <c r="I10" s="4"/>
      <c r="J10" s="247"/>
      <c r="K10" s="13"/>
      <c r="L10" s="103"/>
      <c r="M10" s="4"/>
      <c r="N10" s="73"/>
      <c r="O10" s="13" t="s">
        <v>226</v>
      </c>
      <c r="P10" s="213" t="s">
        <v>579</v>
      </c>
      <c r="Q10" s="4"/>
      <c r="R10" s="73"/>
      <c r="S10" s="201" t="s">
        <v>60</v>
      </c>
      <c r="T10" s="103"/>
      <c r="U10" s="4">
        <v>1020</v>
      </c>
      <c r="V10" s="73"/>
      <c r="W10" s="201"/>
      <c r="X10" s="103"/>
      <c r="Y10" s="4"/>
      <c r="Z10" s="73"/>
    </row>
    <row r="11" spans="1:27" ht="21" customHeight="1">
      <c r="A11" s="306"/>
      <c r="B11" s="307"/>
      <c r="C11" s="103" t="s">
        <v>214</v>
      </c>
      <c r="D11" s="284" t="s">
        <v>587</v>
      </c>
      <c r="E11" s="4">
        <v>720</v>
      </c>
      <c r="F11" s="161"/>
      <c r="G11" s="14"/>
      <c r="H11" s="38"/>
      <c r="I11" s="4"/>
      <c r="J11" s="247"/>
      <c r="K11" s="13" t="s">
        <v>224</v>
      </c>
      <c r="L11" s="213" t="s">
        <v>579</v>
      </c>
      <c r="M11" s="4"/>
      <c r="N11" s="73"/>
      <c r="O11" s="13" t="s">
        <v>228</v>
      </c>
      <c r="P11" s="213" t="s">
        <v>579</v>
      </c>
      <c r="Q11" s="37"/>
      <c r="R11" s="73"/>
      <c r="S11" s="201" t="s">
        <v>59</v>
      </c>
      <c r="T11" s="103"/>
      <c r="U11" s="4">
        <v>680</v>
      </c>
      <c r="V11" s="73"/>
      <c r="W11" s="201"/>
      <c r="X11" s="103"/>
      <c r="Y11" s="4"/>
      <c r="Z11" s="73"/>
    </row>
    <row r="12" spans="1:27" ht="21" customHeight="1">
      <c r="A12" s="306"/>
      <c r="B12" s="307"/>
      <c r="C12" s="103" t="s">
        <v>340</v>
      </c>
      <c r="D12" s="284" t="s">
        <v>572</v>
      </c>
      <c r="E12" s="4">
        <v>920</v>
      </c>
      <c r="F12" s="161"/>
      <c r="G12" s="14"/>
      <c r="H12" s="38"/>
      <c r="I12" s="4"/>
      <c r="J12" s="247"/>
      <c r="K12" s="13" t="s">
        <v>225</v>
      </c>
      <c r="L12" s="213" t="s">
        <v>579</v>
      </c>
      <c r="M12" s="4"/>
      <c r="N12" s="73"/>
      <c r="O12" s="13" t="s">
        <v>311</v>
      </c>
      <c r="P12" s="213" t="s">
        <v>579</v>
      </c>
      <c r="Q12" s="102"/>
      <c r="R12" s="73"/>
      <c r="S12" s="201" t="s">
        <v>66</v>
      </c>
      <c r="T12" s="103"/>
      <c r="U12" s="4">
        <v>800</v>
      </c>
      <c r="V12" s="73"/>
      <c r="W12" s="201"/>
      <c r="X12" s="103"/>
      <c r="Y12" s="4"/>
      <c r="Z12" s="73"/>
    </row>
    <row r="13" spans="1:27" ht="21" customHeight="1">
      <c r="A13" s="306"/>
      <c r="B13" s="307"/>
      <c r="C13" s="103" t="s">
        <v>225</v>
      </c>
      <c r="D13" s="283" t="s">
        <v>591</v>
      </c>
      <c r="E13" s="4">
        <v>680</v>
      </c>
      <c r="F13" s="161"/>
      <c r="G13" s="14"/>
      <c r="H13" s="38"/>
      <c r="I13" s="4"/>
      <c r="J13" s="247"/>
      <c r="K13" s="13"/>
      <c r="L13" s="103"/>
      <c r="M13" s="4"/>
      <c r="N13" s="73"/>
      <c r="O13" s="13"/>
      <c r="P13" s="213"/>
      <c r="Q13" s="4"/>
      <c r="R13" s="73"/>
      <c r="S13" s="201" t="s">
        <v>67</v>
      </c>
      <c r="T13" s="103"/>
      <c r="U13" s="4">
        <v>300</v>
      </c>
      <c r="V13" s="73"/>
      <c r="W13" s="201"/>
      <c r="X13" s="103"/>
      <c r="Y13" s="4"/>
      <c r="Z13" s="73"/>
    </row>
    <row r="14" spans="1:27" ht="21" customHeight="1">
      <c r="A14" s="306"/>
      <c r="B14" s="307"/>
      <c r="C14" s="103" t="s">
        <v>216</v>
      </c>
      <c r="D14" s="284" t="s">
        <v>588</v>
      </c>
      <c r="E14" s="4">
        <v>640</v>
      </c>
      <c r="F14" s="161"/>
      <c r="G14" s="14"/>
      <c r="H14" s="38"/>
      <c r="I14" s="4"/>
      <c r="J14" s="247"/>
      <c r="K14" s="13"/>
      <c r="L14" s="213"/>
      <c r="M14" s="4"/>
      <c r="N14" s="73"/>
      <c r="O14" s="13"/>
      <c r="P14" s="103"/>
      <c r="Q14" s="4"/>
      <c r="R14" s="73"/>
      <c r="S14" s="201"/>
      <c r="T14" s="103"/>
      <c r="U14" s="4"/>
      <c r="V14" s="73"/>
      <c r="W14" s="201"/>
      <c r="X14" s="103"/>
      <c r="Y14" s="4"/>
      <c r="Z14" s="73"/>
    </row>
    <row r="15" spans="1:27" ht="21" customHeight="1">
      <c r="A15" s="306"/>
      <c r="B15" s="307"/>
      <c r="C15" s="103" t="s">
        <v>217</v>
      </c>
      <c r="D15" s="284" t="s">
        <v>588</v>
      </c>
      <c r="E15" s="4">
        <v>690</v>
      </c>
      <c r="F15" s="161"/>
      <c r="G15" s="14"/>
      <c r="H15" s="38"/>
      <c r="I15" s="4"/>
      <c r="J15" s="247"/>
      <c r="K15" s="13"/>
      <c r="L15" s="213"/>
      <c r="M15" s="4"/>
      <c r="N15" s="73"/>
      <c r="O15" s="13"/>
      <c r="P15" s="103"/>
      <c r="Q15" s="4"/>
      <c r="R15" s="73"/>
      <c r="S15" s="201"/>
      <c r="T15" s="103"/>
      <c r="U15" s="4"/>
      <c r="V15" s="73"/>
      <c r="W15" s="201"/>
      <c r="X15" s="103"/>
      <c r="Y15" s="4"/>
      <c r="Z15" s="73"/>
    </row>
    <row r="16" spans="1:27" ht="21" customHeight="1">
      <c r="A16" s="306"/>
      <c r="B16" s="307"/>
      <c r="C16" s="103" t="s">
        <v>218</v>
      </c>
      <c r="D16" s="284" t="s">
        <v>572</v>
      </c>
      <c r="E16" s="4">
        <v>850</v>
      </c>
      <c r="F16" s="161"/>
      <c r="G16" s="14"/>
      <c r="H16" s="38"/>
      <c r="I16" s="4"/>
      <c r="J16" s="247"/>
      <c r="K16" s="13"/>
      <c r="L16" s="103"/>
      <c r="M16" s="4"/>
      <c r="N16" s="73"/>
      <c r="O16" s="13"/>
      <c r="P16" s="103"/>
      <c r="Q16" s="4"/>
      <c r="R16" s="73"/>
      <c r="S16" s="201"/>
      <c r="T16" s="103"/>
      <c r="U16" s="4"/>
      <c r="V16" s="73"/>
      <c r="W16" s="201"/>
      <c r="X16" s="103"/>
      <c r="Y16" s="4"/>
      <c r="Z16" s="73"/>
    </row>
    <row r="17" spans="1:26" ht="21" customHeight="1">
      <c r="A17" s="306"/>
      <c r="B17" s="307"/>
      <c r="C17" s="103" t="s">
        <v>219</v>
      </c>
      <c r="D17" s="284" t="s">
        <v>589</v>
      </c>
      <c r="E17" s="4">
        <v>1030</v>
      </c>
      <c r="F17" s="161"/>
      <c r="G17" s="14"/>
      <c r="H17" s="38"/>
      <c r="I17" s="4"/>
      <c r="J17" s="247"/>
      <c r="K17" s="13"/>
      <c r="L17" s="103"/>
      <c r="M17" s="4"/>
      <c r="N17" s="73"/>
      <c r="O17" s="13"/>
      <c r="P17" s="103"/>
      <c r="Q17" s="4"/>
      <c r="R17" s="73"/>
      <c r="S17" s="201"/>
      <c r="T17" s="103"/>
      <c r="U17" s="4"/>
      <c r="V17" s="73"/>
      <c r="W17" s="201"/>
      <c r="X17" s="103"/>
      <c r="Y17" s="4"/>
      <c r="Z17" s="73"/>
    </row>
    <row r="18" spans="1:26" ht="21" customHeight="1">
      <c r="A18" s="306"/>
      <c r="B18" s="307"/>
      <c r="C18" s="103" t="s">
        <v>220</v>
      </c>
      <c r="D18" s="284" t="s">
        <v>572</v>
      </c>
      <c r="E18" s="4">
        <v>1100</v>
      </c>
      <c r="F18" s="161"/>
      <c r="G18" s="14"/>
      <c r="H18" s="38"/>
      <c r="I18" s="4"/>
      <c r="J18" s="247"/>
      <c r="K18" s="13"/>
      <c r="L18" s="103"/>
      <c r="M18" s="4"/>
      <c r="N18" s="73"/>
      <c r="O18" s="13"/>
      <c r="P18" s="103"/>
      <c r="Q18" s="4"/>
      <c r="R18" s="73"/>
      <c r="S18" s="201"/>
      <c r="T18" s="103"/>
      <c r="U18" s="4"/>
      <c r="V18" s="73"/>
      <c r="W18" s="201"/>
      <c r="X18" s="103"/>
      <c r="Y18" s="4"/>
      <c r="Z18" s="73"/>
    </row>
    <row r="19" spans="1:26" ht="21" customHeight="1">
      <c r="A19" s="306"/>
      <c r="B19" s="307"/>
      <c r="C19" s="103" t="s">
        <v>221</v>
      </c>
      <c r="D19" s="284" t="s">
        <v>590</v>
      </c>
      <c r="E19" s="4">
        <v>860</v>
      </c>
      <c r="F19" s="161"/>
      <c r="G19" s="14"/>
      <c r="H19" s="38"/>
      <c r="I19" s="4"/>
      <c r="J19" s="247"/>
      <c r="K19" s="13"/>
      <c r="L19" s="103"/>
      <c r="M19" s="4"/>
      <c r="N19" s="73"/>
      <c r="O19" s="13"/>
      <c r="P19" s="103"/>
      <c r="Q19" s="4"/>
      <c r="R19" s="73"/>
      <c r="S19" s="201"/>
      <c r="T19" s="103"/>
      <c r="U19" s="4"/>
      <c r="V19" s="73"/>
      <c r="W19" s="201"/>
      <c r="X19" s="103"/>
      <c r="Y19" s="4"/>
      <c r="Z19" s="73"/>
    </row>
    <row r="20" spans="1:26" ht="21" customHeight="1">
      <c r="A20" s="306"/>
      <c r="B20" s="307"/>
      <c r="C20" s="103" t="s">
        <v>222</v>
      </c>
      <c r="D20" s="284" t="s">
        <v>572</v>
      </c>
      <c r="E20" s="4">
        <v>510</v>
      </c>
      <c r="F20" s="161"/>
      <c r="G20" s="14"/>
      <c r="H20" s="38"/>
      <c r="I20" s="4"/>
      <c r="J20" s="247"/>
      <c r="K20" s="13"/>
      <c r="L20" s="103"/>
      <c r="M20" s="4"/>
      <c r="N20" s="73"/>
      <c r="O20" s="13"/>
      <c r="P20" s="103"/>
      <c r="Q20" s="4"/>
      <c r="R20" s="73"/>
      <c r="S20" s="201"/>
      <c r="T20" s="103"/>
      <c r="U20" s="4"/>
      <c r="V20" s="73"/>
      <c r="W20" s="201"/>
      <c r="X20" s="103"/>
      <c r="Y20" s="4"/>
      <c r="Z20" s="73"/>
    </row>
    <row r="21" spans="1:26" ht="21" customHeight="1">
      <c r="A21" s="306"/>
      <c r="B21" s="307"/>
      <c r="C21" s="103" t="s">
        <v>223</v>
      </c>
      <c r="D21" s="284" t="s">
        <v>585</v>
      </c>
      <c r="E21" s="4">
        <v>90</v>
      </c>
      <c r="F21" s="161"/>
      <c r="G21" s="14"/>
      <c r="H21" s="38"/>
      <c r="I21" s="4"/>
      <c r="J21" s="247"/>
      <c r="K21" s="13"/>
      <c r="L21" s="103"/>
      <c r="M21" s="4"/>
      <c r="N21" s="73"/>
      <c r="O21" s="13"/>
      <c r="P21" s="103"/>
      <c r="Q21" s="4"/>
      <c r="R21" s="73"/>
      <c r="S21" s="201"/>
      <c r="T21" s="103"/>
      <c r="U21" s="4"/>
      <c r="V21" s="73"/>
      <c r="W21" s="201"/>
      <c r="X21" s="103"/>
      <c r="Y21" s="4"/>
      <c r="Z21" s="73"/>
    </row>
    <row r="22" spans="1:26" ht="21" customHeight="1">
      <c r="A22" s="306"/>
      <c r="B22" s="307"/>
      <c r="C22" s="103" t="s">
        <v>122</v>
      </c>
      <c r="D22" s="284"/>
      <c r="E22" s="4">
        <v>20</v>
      </c>
      <c r="F22" s="161"/>
      <c r="G22" s="14"/>
      <c r="H22" s="38"/>
      <c r="I22" s="4"/>
      <c r="J22" s="247"/>
      <c r="K22" s="13"/>
      <c r="L22" s="103"/>
      <c r="M22" s="4"/>
      <c r="N22" s="73"/>
      <c r="O22" s="13"/>
      <c r="P22" s="103"/>
      <c r="Q22" s="4"/>
      <c r="R22" s="73"/>
      <c r="S22" s="201"/>
      <c r="T22" s="103"/>
      <c r="U22" s="4"/>
      <c r="V22" s="73"/>
      <c r="W22" s="201"/>
      <c r="X22" s="103"/>
      <c r="Y22" s="4"/>
      <c r="Z22" s="73"/>
    </row>
    <row r="23" spans="1:26" ht="21" customHeight="1">
      <c r="A23" s="306"/>
      <c r="B23" s="307"/>
      <c r="C23" s="103"/>
      <c r="D23" s="103"/>
      <c r="E23" s="4"/>
      <c r="F23" s="161"/>
      <c r="G23" s="14"/>
      <c r="H23" s="38"/>
      <c r="I23" s="4"/>
      <c r="J23" s="247"/>
      <c r="K23" s="13"/>
      <c r="L23" s="103"/>
      <c r="M23" s="4"/>
      <c r="N23" s="73"/>
      <c r="O23" s="13"/>
      <c r="P23" s="103"/>
      <c r="Q23" s="4"/>
      <c r="R23" s="73"/>
      <c r="S23" s="201"/>
      <c r="T23" s="103"/>
      <c r="U23" s="4"/>
      <c r="V23" s="73"/>
      <c r="W23" s="201"/>
      <c r="X23" s="103"/>
      <c r="Y23" s="4"/>
      <c r="Z23" s="73"/>
    </row>
    <row r="24" spans="1:26" ht="21" customHeight="1">
      <c r="A24" s="306"/>
      <c r="B24" s="307"/>
      <c r="C24" s="103" t="s">
        <v>60</v>
      </c>
      <c r="D24" s="213" t="s">
        <v>446</v>
      </c>
      <c r="E24" s="201"/>
      <c r="F24" s="161"/>
      <c r="G24" s="14" t="s">
        <v>583</v>
      </c>
      <c r="H24" s="38"/>
      <c r="I24" s="4"/>
      <c r="J24" s="247"/>
      <c r="K24" s="13"/>
      <c r="L24" s="103"/>
      <c r="M24" s="4"/>
      <c r="N24" s="73"/>
      <c r="O24" s="13"/>
      <c r="P24" s="103"/>
      <c r="Q24" s="4"/>
      <c r="R24" s="73"/>
      <c r="S24" s="201"/>
      <c r="T24" s="103"/>
      <c r="U24" s="4"/>
      <c r="V24" s="73"/>
      <c r="W24" s="201"/>
      <c r="X24" s="103"/>
      <c r="Y24" s="4"/>
      <c r="Z24" s="73"/>
    </row>
    <row r="25" spans="1:26" ht="21" customHeight="1">
      <c r="A25" s="306"/>
      <c r="B25" s="307"/>
      <c r="C25" s="103" t="s">
        <v>215</v>
      </c>
      <c r="D25" s="213" t="s">
        <v>446</v>
      </c>
      <c r="E25" s="103"/>
      <c r="F25" s="161"/>
      <c r="G25" s="14"/>
      <c r="H25" s="38"/>
      <c r="I25" s="4"/>
      <c r="J25" s="247"/>
      <c r="K25" s="13"/>
      <c r="L25" s="103"/>
      <c r="M25" s="4"/>
      <c r="N25" s="73"/>
      <c r="O25" s="13"/>
      <c r="P25" s="103"/>
      <c r="Q25" s="4"/>
      <c r="R25" s="73"/>
      <c r="S25" s="201"/>
      <c r="T25" s="103"/>
      <c r="U25" s="4"/>
      <c r="V25" s="73"/>
      <c r="W25" s="201"/>
      <c r="X25" s="103"/>
      <c r="Y25" s="4"/>
      <c r="Z25" s="73"/>
    </row>
    <row r="26" spans="1:26" ht="21" customHeight="1">
      <c r="A26" s="306"/>
      <c r="B26" s="307"/>
      <c r="C26" s="202" t="s">
        <v>581</v>
      </c>
      <c r="D26" s="139"/>
      <c r="E26" s="36"/>
      <c r="F26" s="72"/>
      <c r="G26" s="44"/>
      <c r="H26" s="93"/>
      <c r="I26" s="17"/>
      <c r="J26" s="249"/>
      <c r="K26" s="26"/>
      <c r="L26" s="139"/>
      <c r="M26" s="17"/>
      <c r="N26" s="74"/>
      <c r="O26" s="26"/>
      <c r="P26" s="139"/>
      <c r="Q26" s="17"/>
      <c r="R26" s="74"/>
      <c r="S26" s="202"/>
      <c r="T26" s="139"/>
      <c r="U26" s="17"/>
      <c r="V26" s="74"/>
      <c r="W26" s="202"/>
      <c r="X26" s="139"/>
      <c r="Y26" s="17"/>
      <c r="Z26" s="74"/>
    </row>
    <row r="27" spans="1:26" ht="21" customHeight="1">
      <c r="A27" s="306"/>
      <c r="B27" s="307"/>
      <c r="C27" s="41"/>
      <c r="D27" s="43"/>
      <c r="E27" s="42"/>
      <c r="F27" s="40"/>
      <c r="G27" s="357" t="s">
        <v>334</v>
      </c>
      <c r="H27" s="357"/>
      <c r="I27" s="42">
        <f>SUM(I6:I26,E6:E26)</f>
        <v>14090</v>
      </c>
      <c r="J27" s="82">
        <f>SUM(F6:F26,J6:J26)</f>
        <v>0</v>
      </c>
      <c r="K27" s="356" t="s">
        <v>334</v>
      </c>
      <c r="L27" s="357"/>
      <c r="M27" s="42">
        <f>SUM(M6:M26)</f>
        <v>640</v>
      </c>
      <c r="N27" s="82">
        <f>SUM(N6:N26)</f>
        <v>0</v>
      </c>
      <c r="O27" s="356" t="s">
        <v>334</v>
      </c>
      <c r="P27" s="357"/>
      <c r="Q27" s="42">
        <f>SUM(Q6:Q26)</f>
        <v>1070</v>
      </c>
      <c r="R27" s="82">
        <f>SUM(R6:R26)</f>
        <v>0</v>
      </c>
      <c r="S27" s="356" t="s">
        <v>334</v>
      </c>
      <c r="T27" s="357"/>
      <c r="U27" s="42">
        <f>SUM(U6:U26)</f>
        <v>4530</v>
      </c>
      <c r="V27" s="82">
        <f>SUM(V6:V26)</f>
        <v>0</v>
      </c>
      <c r="W27" s="356" t="s">
        <v>334</v>
      </c>
      <c r="X27" s="357"/>
      <c r="Y27" s="42">
        <f>SUM(Y6:Y26)</f>
        <v>0</v>
      </c>
      <c r="Z27" s="82">
        <f>SUM(Z6:Z26)</f>
        <v>0</v>
      </c>
    </row>
    <row r="28" spans="1:26" ht="21" customHeight="1">
      <c r="A28" s="309"/>
      <c r="B28" s="310"/>
      <c r="C28" s="26"/>
      <c r="D28" s="44"/>
      <c r="E28" s="17"/>
      <c r="F28" s="36"/>
      <c r="G28" s="359"/>
      <c r="H28" s="359"/>
      <c r="I28" s="250" t="str">
        <f>COUNT(E6:E9,E10:E13,E14:E22)&amp;"エリア"</f>
        <v>17エリア</v>
      </c>
      <c r="J28" s="251" t="str">
        <f>COUNT(F6:F20)&amp;"エリア"</f>
        <v>0エリア</v>
      </c>
      <c r="K28" s="358"/>
      <c r="L28" s="359"/>
      <c r="M28" s="250" t="str">
        <f>COUNT(M6:M13)&amp;"エリア"</f>
        <v>4エリア</v>
      </c>
      <c r="N28" s="251" t="str">
        <f>COUNT(N6:N11)&amp;"エリア"</f>
        <v>0エリア</v>
      </c>
      <c r="O28" s="358"/>
      <c r="P28" s="359"/>
      <c r="Q28" s="250" t="str">
        <f>COUNT(Q6:Q13)&amp;"エリア"</f>
        <v>3エリア</v>
      </c>
      <c r="R28" s="251" t="str">
        <f>COUNT(R6:R11)&amp;"エリア"</f>
        <v>0エリア</v>
      </c>
      <c r="S28" s="358"/>
      <c r="T28" s="359"/>
      <c r="U28" s="250" t="str">
        <f>COUNT(U6:U13)&amp;"エリア"</f>
        <v>8エリア</v>
      </c>
      <c r="V28" s="251" t="str">
        <f>COUNT(V6:V13)&amp;"エリア"</f>
        <v>0エリア</v>
      </c>
      <c r="W28" s="358"/>
      <c r="X28" s="359"/>
      <c r="Y28" s="250" t="str">
        <f>COUNT(Y6:Y13)&amp;"エリア"</f>
        <v>0エリア</v>
      </c>
      <c r="Z28" s="251" t="str">
        <f>COUNT(Z6:Z13)&amp;"エリア"</f>
        <v>0エリア</v>
      </c>
    </row>
    <row r="29" spans="1:26" ht="21" customHeight="1">
      <c r="C29" s="252" t="str">
        <f>A4&amp;"公表部数　計"</f>
        <v>別府市公表部数　計</v>
      </c>
      <c r="D29" s="355">
        <f>SUM(I27,M27,Q27,U27,Y27)</f>
        <v>20330</v>
      </c>
      <c r="E29" s="355"/>
      <c r="F29" s="32" t="s">
        <v>87</v>
      </c>
      <c r="V29" s="21" t="str">
        <f>A4&amp;"　計"</f>
        <v>別府市　計</v>
      </c>
      <c r="W29" s="71">
        <f>SUM(J27,N27,R27,V27,Z27)</f>
        <v>0</v>
      </c>
      <c r="X29" s="71"/>
      <c r="Y29" s="22" t="s">
        <v>87</v>
      </c>
      <c r="Z29" s="21" t="str">
        <f>COUNT(F6:F14,F15:F22,J6:J26,N6:N26,R6:R26,V6:V26,Z6:Z26)&amp;"エリア"</f>
        <v>0エリア</v>
      </c>
    </row>
    <row r="30" spans="1:26" ht="21" customHeight="1"/>
    <row r="31" spans="1:26" ht="21" customHeight="1"/>
    <row r="32" spans="1:26" ht="21" customHeight="1"/>
    <row r="33" spans="1:27" ht="21" customHeight="1"/>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89" t="s">
        <v>426</v>
      </c>
      <c r="AA35" s="19"/>
    </row>
    <row r="36" spans="1:27"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row>
  </sheetData>
  <customSheetViews>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5"/>
      <headerFooter alignWithMargins="0">
        <oddHeader>&amp;L折込広告企画書</oddHeader>
      </headerFooter>
    </customSheetView>
  </customSheetViews>
  <mergeCells count="32">
    <mergeCell ref="A4:B28"/>
    <mergeCell ref="S4:V4"/>
    <mergeCell ref="W4:Z4"/>
    <mergeCell ref="W2:Y2"/>
    <mergeCell ref="P2:S2"/>
    <mergeCell ref="T2:V2"/>
    <mergeCell ref="C4:J4"/>
    <mergeCell ref="K4:N4"/>
    <mergeCell ref="O4:R4"/>
    <mergeCell ref="A2:E2"/>
    <mergeCell ref="I2:J2"/>
    <mergeCell ref="F2:H2"/>
    <mergeCell ref="L2:O2"/>
    <mergeCell ref="C5:D5"/>
    <mergeCell ref="G5:H5"/>
    <mergeCell ref="K5:L5"/>
    <mergeCell ref="A1:E1"/>
    <mergeCell ref="I1:J1"/>
    <mergeCell ref="W1:Y1"/>
    <mergeCell ref="F1:H1"/>
    <mergeCell ref="L1:O1"/>
    <mergeCell ref="P1:S1"/>
    <mergeCell ref="T1:V1"/>
    <mergeCell ref="D29:E29"/>
    <mergeCell ref="S5:T5"/>
    <mergeCell ref="W5:X5"/>
    <mergeCell ref="K27:L28"/>
    <mergeCell ref="O27:P28"/>
    <mergeCell ref="S27:T28"/>
    <mergeCell ref="W27:X28"/>
    <mergeCell ref="G27:H28"/>
    <mergeCell ref="O5:P5"/>
  </mergeCells>
  <phoneticPr fontId="2"/>
  <dataValidations count="1">
    <dataValidation type="whole" operator="lessThanOrEqual" allowBlank="1" showInputMessage="1" showErrorMessage="1" sqref="Z6 N6:N12 R6:R13 V6:V13 F6:F26" xr:uid="{00000000-0002-0000-07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tint="0.59999389629810485"/>
    <pageSetUpPr fitToPage="1"/>
  </sheetPr>
  <dimension ref="A1:AA36"/>
  <sheetViews>
    <sheetView showGridLines="0" showZeros="0" zoomScale="90" zoomScaleNormal="90" workbookViewId="0">
      <selection activeCell="D9" sqref="D9"/>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39" t="s">
        <v>15</v>
      </c>
      <c r="B1" s="340"/>
      <c r="C1" s="340"/>
      <c r="D1" s="340"/>
      <c r="E1" s="340"/>
      <c r="F1" s="349" t="s">
        <v>16</v>
      </c>
      <c r="G1" s="350"/>
      <c r="H1" s="351"/>
      <c r="I1" s="343" t="s">
        <v>17</v>
      </c>
      <c r="J1" s="343"/>
      <c r="K1" s="209" t="s">
        <v>0</v>
      </c>
      <c r="L1" s="349" t="s">
        <v>18</v>
      </c>
      <c r="M1" s="350"/>
      <c r="N1" s="350"/>
      <c r="O1" s="351"/>
      <c r="P1" s="349" t="s">
        <v>19</v>
      </c>
      <c r="Q1" s="350"/>
      <c r="R1" s="350"/>
      <c r="S1" s="351"/>
      <c r="T1" s="349" t="s">
        <v>20</v>
      </c>
      <c r="U1" s="350"/>
      <c r="V1" s="351"/>
      <c r="W1" s="343" t="s">
        <v>21</v>
      </c>
      <c r="X1" s="343"/>
      <c r="Y1" s="343"/>
      <c r="Z1" s="109" t="s">
        <v>22</v>
      </c>
    </row>
    <row r="2" spans="1:27" s="6" customFormat="1" ht="24.95" customHeight="1">
      <c r="A2" s="341"/>
      <c r="B2" s="342"/>
      <c r="C2" s="342"/>
      <c r="D2" s="342"/>
      <c r="E2" s="342"/>
      <c r="F2" s="346">
        <f>SUM(大分市:玖珠郡・日田市!I2:J2)</f>
        <v>0</v>
      </c>
      <c r="G2" s="347"/>
      <c r="H2" s="348"/>
      <c r="I2" s="354">
        <f>SUM(W15,W22,W33)</f>
        <v>0</v>
      </c>
      <c r="J2" s="354"/>
      <c r="K2" s="208"/>
      <c r="L2" s="344"/>
      <c r="M2" s="353"/>
      <c r="N2" s="353"/>
      <c r="O2" s="345"/>
      <c r="P2" s="344"/>
      <c r="Q2" s="353"/>
      <c r="R2" s="353"/>
      <c r="S2" s="345"/>
      <c r="T2" s="344"/>
      <c r="U2" s="353"/>
      <c r="V2" s="345"/>
      <c r="W2" s="354"/>
      <c r="X2" s="354"/>
      <c r="Y2" s="354"/>
      <c r="Z2" s="149"/>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82" t="s">
        <v>97</v>
      </c>
      <c r="B4" s="383"/>
      <c r="C4" s="366" t="s">
        <v>81</v>
      </c>
      <c r="D4" s="363"/>
      <c r="E4" s="364"/>
      <c r="F4" s="364"/>
      <c r="G4" s="364"/>
      <c r="H4" s="364"/>
      <c r="I4" s="364"/>
      <c r="J4" s="367"/>
      <c r="K4" s="363" t="s">
        <v>82</v>
      </c>
      <c r="L4" s="363"/>
      <c r="M4" s="364"/>
      <c r="N4" s="365"/>
      <c r="O4" s="366" t="s">
        <v>83</v>
      </c>
      <c r="P4" s="363"/>
      <c r="Q4" s="364"/>
      <c r="R4" s="367"/>
      <c r="S4" s="363" t="s">
        <v>84</v>
      </c>
      <c r="T4" s="363"/>
      <c r="U4" s="364"/>
      <c r="V4" s="365"/>
      <c r="W4" s="366" t="s">
        <v>85</v>
      </c>
      <c r="X4" s="363"/>
      <c r="Y4" s="364"/>
      <c r="Z4" s="367"/>
    </row>
    <row r="5" spans="1:27" s="5" customFormat="1" ht="21" customHeight="1">
      <c r="A5" s="384"/>
      <c r="B5" s="385"/>
      <c r="C5" s="330" t="s">
        <v>338</v>
      </c>
      <c r="D5" s="331"/>
      <c r="E5" s="52" t="s">
        <v>102</v>
      </c>
      <c r="F5" s="52" t="s">
        <v>103</v>
      </c>
      <c r="G5" s="371" t="s">
        <v>338</v>
      </c>
      <c r="H5" s="331"/>
      <c r="I5" s="52" t="s">
        <v>102</v>
      </c>
      <c r="J5" s="53" t="s">
        <v>103</v>
      </c>
      <c r="K5" s="330" t="s">
        <v>338</v>
      </c>
      <c r="L5" s="331"/>
      <c r="M5" s="52" t="s">
        <v>102</v>
      </c>
      <c r="N5" s="53" t="s">
        <v>103</v>
      </c>
      <c r="O5" s="330" t="s">
        <v>338</v>
      </c>
      <c r="P5" s="331"/>
      <c r="Q5" s="52" t="s">
        <v>102</v>
      </c>
      <c r="R5" s="53" t="s">
        <v>103</v>
      </c>
      <c r="S5" s="330" t="s">
        <v>338</v>
      </c>
      <c r="T5" s="331"/>
      <c r="U5" s="52" t="s">
        <v>102</v>
      </c>
      <c r="V5" s="53" t="s">
        <v>103</v>
      </c>
      <c r="W5" s="330" t="s">
        <v>338</v>
      </c>
      <c r="X5" s="331"/>
      <c r="Y5" s="52" t="s">
        <v>102</v>
      </c>
      <c r="Z5" s="53" t="s">
        <v>103</v>
      </c>
    </row>
    <row r="6" spans="1:27" ht="21" customHeight="1">
      <c r="A6" s="384"/>
      <c r="B6" s="385"/>
      <c r="C6" s="13" t="s">
        <v>484</v>
      </c>
      <c r="D6" s="103"/>
      <c r="E6" s="4">
        <v>1070</v>
      </c>
      <c r="F6" s="94"/>
      <c r="G6" s="38"/>
      <c r="H6" s="38"/>
      <c r="I6" s="37"/>
      <c r="J6" s="78"/>
      <c r="K6" s="13" t="s">
        <v>229</v>
      </c>
      <c r="L6" s="103" t="s">
        <v>319</v>
      </c>
      <c r="M6" s="4">
        <v>620</v>
      </c>
      <c r="N6" s="73"/>
      <c r="O6" s="13" t="s">
        <v>229</v>
      </c>
      <c r="P6" s="103" t="s">
        <v>320</v>
      </c>
      <c r="Q6" s="4">
        <v>230</v>
      </c>
      <c r="R6" s="73"/>
      <c r="S6" s="13" t="s">
        <v>12</v>
      </c>
      <c r="T6" s="103"/>
      <c r="U6" s="4">
        <v>680</v>
      </c>
      <c r="V6" s="73"/>
      <c r="W6" s="13"/>
      <c r="X6" s="103"/>
      <c r="Y6" s="4"/>
      <c r="Z6" s="73"/>
    </row>
    <row r="7" spans="1:27" ht="21" customHeight="1">
      <c r="A7" s="384"/>
      <c r="B7" s="385"/>
      <c r="C7" s="13" t="s">
        <v>310</v>
      </c>
      <c r="D7" s="103" t="s">
        <v>379</v>
      </c>
      <c r="E7" s="4">
        <v>1160</v>
      </c>
      <c r="F7" s="161"/>
      <c r="G7" s="14"/>
      <c r="H7" s="38"/>
      <c r="I7" s="37"/>
      <c r="J7" s="78"/>
      <c r="K7" s="13"/>
      <c r="L7" s="103"/>
      <c r="M7" s="102"/>
      <c r="N7" s="73"/>
      <c r="O7" s="13"/>
      <c r="P7" s="103"/>
      <c r="Q7" s="102"/>
      <c r="R7" s="73"/>
      <c r="S7" s="13"/>
      <c r="T7" s="103"/>
      <c r="U7" s="4"/>
      <c r="V7" s="73"/>
      <c r="W7" s="13"/>
      <c r="X7" s="103"/>
      <c r="Y7" s="4"/>
      <c r="Z7" s="73"/>
    </row>
    <row r="8" spans="1:27" ht="21" customHeight="1">
      <c r="A8" s="384"/>
      <c r="B8" s="385"/>
      <c r="C8" s="39" t="s">
        <v>485</v>
      </c>
      <c r="D8" s="107" t="s">
        <v>379</v>
      </c>
      <c r="E8" s="4">
        <v>1190</v>
      </c>
      <c r="F8" s="161"/>
      <c r="G8" s="38"/>
      <c r="H8" s="38"/>
      <c r="I8" s="37"/>
      <c r="J8" s="78"/>
      <c r="K8" s="13"/>
      <c r="L8" s="103"/>
      <c r="M8" s="102"/>
      <c r="N8" s="73"/>
      <c r="O8" s="13"/>
      <c r="P8" s="103"/>
      <c r="Q8" s="4"/>
      <c r="R8" s="73"/>
      <c r="S8" s="13"/>
      <c r="T8" s="103"/>
      <c r="U8" s="4"/>
      <c r="V8" s="73"/>
      <c r="W8" s="13"/>
      <c r="X8" s="103"/>
      <c r="Y8" s="4"/>
      <c r="Z8" s="73"/>
    </row>
    <row r="9" spans="1:27" ht="21" customHeight="1">
      <c r="A9" s="384"/>
      <c r="B9" s="385"/>
      <c r="C9" s="13" t="s">
        <v>486</v>
      </c>
      <c r="D9" s="103" t="s">
        <v>487</v>
      </c>
      <c r="E9" s="4">
        <v>680</v>
      </c>
      <c r="F9" s="161"/>
      <c r="G9" s="38"/>
      <c r="H9" s="38"/>
      <c r="I9" s="37"/>
      <c r="J9" s="78"/>
      <c r="K9" s="13"/>
      <c r="L9" s="103"/>
      <c r="M9" s="4"/>
      <c r="N9" s="73"/>
      <c r="O9" s="13"/>
      <c r="P9" s="103"/>
      <c r="Q9" s="4"/>
      <c r="R9" s="73"/>
      <c r="S9" s="13"/>
      <c r="T9" s="103"/>
      <c r="U9" s="4"/>
      <c r="V9" s="73"/>
      <c r="W9" s="13"/>
      <c r="X9" s="103"/>
      <c r="Y9" s="4"/>
      <c r="Z9" s="73"/>
    </row>
    <row r="10" spans="1:27" ht="21" customHeight="1">
      <c r="A10" s="384"/>
      <c r="B10" s="385"/>
      <c r="C10" s="13" t="s">
        <v>488</v>
      </c>
      <c r="D10" s="103" t="s">
        <v>500</v>
      </c>
      <c r="E10" s="4">
        <v>720</v>
      </c>
      <c r="F10" s="161"/>
      <c r="G10" s="14"/>
      <c r="H10" s="38"/>
      <c r="I10" s="4"/>
      <c r="J10" s="76"/>
      <c r="K10" s="13"/>
      <c r="L10" s="103"/>
      <c r="M10" s="4"/>
      <c r="N10" s="73"/>
      <c r="O10" s="13"/>
      <c r="P10" s="103"/>
      <c r="Q10" s="4"/>
      <c r="R10" s="73"/>
      <c r="S10" s="13"/>
      <c r="T10" s="103"/>
      <c r="U10" s="4"/>
      <c r="V10" s="73"/>
      <c r="W10" s="13"/>
      <c r="X10" s="103"/>
      <c r="Y10" s="4"/>
      <c r="Z10" s="73"/>
    </row>
    <row r="11" spans="1:27" ht="21" customHeight="1">
      <c r="A11" s="384"/>
      <c r="B11" s="385"/>
      <c r="C11" s="13" t="s">
        <v>171</v>
      </c>
      <c r="D11" s="103" t="s">
        <v>330</v>
      </c>
      <c r="E11" s="4">
        <v>510</v>
      </c>
      <c r="F11" s="161"/>
      <c r="G11" s="14"/>
      <c r="H11" s="38"/>
      <c r="I11" s="4"/>
      <c r="J11" s="76"/>
      <c r="K11" s="13"/>
      <c r="L11" s="103"/>
      <c r="M11" s="4"/>
      <c r="N11" s="73"/>
      <c r="O11" s="13"/>
      <c r="P11" s="103"/>
      <c r="Q11" s="4"/>
      <c r="R11" s="73"/>
      <c r="S11" s="13"/>
      <c r="T11" s="103"/>
      <c r="U11" s="4"/>
      <c r="V11" s="73"/>
      <c r="W11" s="13"/>
      <c r="X11" s="103"/>
      <c r="Y11" s="4"/>
      <c r="Z11" s="73"/>
    </row>
    <row r="12" spans="1:27" ht="21" customHeight="1">
      <c r="A12" s="384"/>
      <c r="B12" s="385"/>
      <c r="C12" s="13" t="s">
        <v>606</v>
      </c>
      <c r="D12" s="103" t="s">
        <v>329</v>
      </c>
      <c r="E12" s="4">
        <v>240</v>
      </c>
      <c r="F12" s="161"/>
      <c r="G12" s="15" t="s">
        <v>489</v>
      </c>
      <c r="H12" s="213" t="s">
        <v>490</v>
      </c>
      <c r="I12" s="37"/>
      <c r="J12" s="76"/>
      <c r="K12" s="13"/>
      <c r="L12" s="103"/>
      <c r="M12" s="4"/>
      <c r="N12" s="73"/>
      <c r="O12" s="13"/>
      <c r="P12" s="103"/>
      <c r="Q12" s="4"/>
      <c r="R12" s="73"/>
      <c r="S12" s="13"/>
      <c r="T12" s="103"/>
      <c r="U12" s="4"/>
      <c r="V12" s="73"/>
      <c r="W12" s="13"/>
      <c r="X12" s="103"/>
      <c r="Y12" s="4"/>
      <c r="Z12" s="73"/>
    </row>
    <row r="13" spans="1:27" ht="21" customHeight="1">
      <c r="A13" s="384"/>
      <c r="B13" s="385"/>
      <c r="C13" s="45"/>
      <c r="D13" s="144"/>
      <c r="E13" s="47"/>
      <c r="F13" s="47"/>
      <c r="G13" s="48" t="s">
        <v>503</v>
      </c>
      <c r="H13" s="145"/>
      <c r="I13" s="46"/>
      <c r="J13" s="84"/>
      <c r="K13" s="96"/>
      <c r="L13" s="144"/>
      <c r="M13" s="46"/>
      <c r="N13" s="75"/>
      <c r="O13" s="96"/>
      <c r="P13" s="144"/>
      <c r="Q13" s="46"/>
      <c r="R13" s="75"/>
      <c r="S13" s="96"/>
      <c r="T13" s="144"/>
      <c r="U13" s="46"/>
      <c r="V13" s="75"/>
      <c r="W13" s="96"/>
      <c r="X13" s="144"/>
      <c r="Y13" s="46"/>
      <c r="Z13" s="75"/>
    </row>
    <row r="14" spans="1:27" ht="21" customHeight="1">
      <c r="A14" s="386"/>
      <c r="B14" s="387"/>
      <c r="C14" s="45"/>
      <c r="D14" s="96"/>
      <c r="E14" s="46"/>
      <c r="F14" s="46"/>
      <c r="G14" s="380" t="s">
        <v>334</v>
      </c>
      <c r="H14" s="381"/>
      <c r="I14" s="46">
        <f>SUM(E6:E12,I6:I12)</f>
        <v>5570</v>
      </c>
      <c r="J14" s="75">
        <f>SUM(F6:F12,J6:J12)</f>
        <v>0</v>
      </c>
      <c r="K14" s="379" t="s">
        <v>335</v>
      </c>
      <c r="L14" s="377"/>
      <c r="M14" s="46">
        <f>SUM(M6:M12)</f>
        <v>620</v>
      </c>
      <c r="N14" s="75">
        <f>SUM(N6:N12)</f>
        <v>0</v>
      </c>
      <c r="O14" s="379" t="s">
        <v>335</v>
      </c>
      <c r="P14" s="377"/>
      <c r="Q14" s="46">
        <f>SUM(Q6:Q12)</f>
        <v>230</v>
      </c>
      <c r="R14" s="75">
        <f>SUM(R6:R12)</f>
        <v>0</v>
      </c>
      <c r="S14" s="379" t="s">
        <v>335</v>
      </c>
      <c r="T14" s="377"/>
      <c r="U14" s="46">
        <f>SUM(U6:U12)</f>
        <v>680</v>
      </c>
      <c r="V14" s="75">
        <f>SUM(V6:V12)</f>
        <v>0</v>
      </c>
      <c r="W14" s="379" t="s">
        <v>335</v>
      </c>
      <c r="X14" s="377"/>
      <c r="Y14" s="46">
        <f>SUM(Y6:Y12)</f>
        <v>0</v>
      </c>
      <c r="Z14" s="75">
        <f>SUM(Z6:Z12)</f>
        <v>0</v>
      </c>
    </row>
    <row r="15" spans="1:27" ht="21" customHeight="1">
      <c r="A15" s="29"/>
      <c r="B15" s="29"/>
      <c r="C15" s="60" t="str">
        <f>A4&amp;"公表部数　計"</f>
        <v>臼杵市公表部数　計</v>
      </c>
      <c r="D15" s="374">
        <f>SUM(I14,M14,Q14,U14,Y14)</f>
        <v>7100</v>
      </c>
      <c r="E15" s="374"/>
      <c r="F15" s="28" t="s">
        <v>87</v>
      </c>
      <c r="G15" s="27"/>
      <c r="H15" s="27"/>
      <c r="I15" s="28"/>
      <c r="J15" s="28"/>
      <c r="K15" s="27"/>
      <c r="L15" s="27"/>
      <c r="M15" s="28"/>
      <c r="N15" s="28"/>
      <c r="O15" s="27"/>
      <c r="P15" s="27"/>
      <c r="Q15" s="28"/>
      <c r="R15" s="28"/>
      <c r="S15" s="27"/>
      <c r="T15" s="27"/>
      <c r="U15" s="28"/>
      <c r="V15" s="21" t="str">
        <f>A4&amp;"　計"</f>
        <v>臼杵市　計</v>
      </c>
      <c r="W15" s="71">
        <f>SUM(J14,N14,R14,V14,Z14)</f>
        <v>0</v>
      </c>
      <c r="X15" s="71"/>
      <c r="Y15" s="22" t="s">
        <v>87</v>
      </c>
      <c r="Z15" s="21" t="str">
        <f>COUNT(F6:F12,J6:J12,N6:N12,R6:R12,V6:V12,Z6:Z12)&amp;"エリア"</f>
        <v>0エリア</v>
      </c>
    </row>
    <row r="16" spans="1:27" ht="21" customHeight="1">
      <c r="A16" s="382" t="s">
        <v>98</v>
      </c>
      <c r="B16" s="383"/>
      <c r="C16" s="366" t="s">
        <v>81</v>
      </c>
      <c r="D16" s="363"/>
      <c r="E16" s="364"/>
      <c r="F16" s="364"/>
      <c r="G16" s="364"/>
      <c r="H16" s="364"/>
      <c r="I16" s="364"/>
      <c r="J16" s="367"/>
      <c r="K16" s="363" t="s">
        <v>82</v>
      </c>
      <c r="L16" s="363"/>
      <c r="M16" s="364"/>
      <c r="N16" s="365"/>
      <c r="O16" s="366" t="s">
        <v>83</v>
      </c>
      <c r="P16" s="363"/>
      <c r="Q16" s="364"/>
      <c r="R16" s="367"/>
      <c r="S16" s="363" t="s">
        <v>84</v>
      </c>
      <c r="T16" s="363"/>
      <c r="U16" s="364"/>
      <c r="V16" s="365"/>
      <c r="W16" s="366" t="s">
        <v>85</v>
      </c>
      <c r="X16" s="363"/>
      <c r="Y16" s="364"/>
      <c r="Z16" s="367"/>
    </row>
    <row r="17" spans="1:26" ht="21" customHeight="1">
      <c r="A17" s="384"/>
      <c r="B17" s="385"/>
      <c r="C17" s="13" t="s">
        <v>312</v>
      </c>
      <c r="D17" s="103" t="s">
        <v>322</v>
      </c>
      <c r="E17" s="101">
        <v>990</v>
      </c>
      <c r="F17" s="162"/>
      <c r="G17" s="14"/>
      <c r="H17" s="38"/>
      <c r="I17" s="4"/>
      <c r="J17" s="76"/>
      <c r="K17" s="13" t="s">
        <v>231</v>
      </c>
      <c r="L17" s="103" t="s">
        <v>319</v>
      </c>
      <c r="M17" s="4">
        <v>390</v>
      </c>
      <c r="N17" s="73"/>
      <c r="O17" s="13" t="s">
        <v>231</v>
      </c>
      <c r="P17" s="103" t="s">
        <v>320</v>
      </c>
      <c r="Q17" s="102">
        <v>160</v>
      </c>
      <c r="R17" s="73"/>
      <c r="S17" s="13" t="s">
        <v>13</v>
      </c>
      <c r="T17" s="103"/>
      <c r="U17" s="4">
        <v>410</v>
      </c>
      <c r="V17" s="73"/>
      <c r="W17" s="13"/>
      <c r="X17" s="103"/>
      <c r="Y17" s="4"/>
      <c r="Z17" s="73"/>
    </row>
    <row r="18" spans="1:26" ht="21" customHeight="1">
      <c r="A18" s="384"/>
      <c r="B18" s="385"/>
      <c r="C18" s="39" t="s">
        <v>172</v>
      </c>
      <c r="D18" s="103" t="s">
        <v>322</v>
      </c>
      <c r="E18" s="4">
        <v>1070</v>
      </c>
      <c r="F18" s="162"/>
      <c r="G18" s="14"/>
      <c r="H18" s="38"/>
      <c r="I18" s="4"/>
      <c r="J18" s="76"/>
      <c r="K18" s="16"/>
      <c r="L18" s="141"/>
      <c r="M18" s="4"/>
      <c r="N18" s="73"/>
      <c r="O18" s="13"/>
      <c r="P18" s="103"/>
      <c r="Q18" s="4"/>
      <c r="R18" s="73"/>
      <c r="S18" s="13"/>
      <c r="T18" s="103"/>
      <c r="U18" s="4"/>
      <c r="V18" s="73"/>
      <c r="W18" s="13"/>
      <c r="X18" s="103"/>
      <c r="Y18" s="4"/>
      <c r="Z18" s="73"/>
    </row>
    <row r="19" spans="1:26" ht="21" customHeight="1">
      <c r="A19" s="384"/>
      <c r="B19" s="385"/>
      <c r="C19" s="13" t="s">
        <v>230</v>
      </c>
      <c r="D19" s="103" t="s">
        <v>332</v>
      </c>
      <c r="E19" s="102">
        <v>150</v>
      </c>
      <c r="F19" s="162"/>
      <c r="G19" s="14"/>
      <c r="H19" s="38"/>
      <c r="I19" s="4"/>
      <c r="J19" s="76"/>
      <c r="K19" s="13"/>
      <c r="L19" s="103"/>
      <c r="M19" s="4"/>
      <c r="N19" s="73"/>
      <c r="O19" s="13"/>
      <c r="P19" s="103"/>
      <c r="Q19" s="4"/>
      <c r="R19" s="73"/>
      <c r="S19" s="13"/>
      <c r="T19" s="103"/>
      <c r="U19" s="4"/>
      <c r="V19" s="73"/>
      <c r="W19" s="13"/>
      <c r="X19" s="103"/>
      <c r="Y19" s="4"/>
      <c r="Z19" s="73"/>
    </row>
    <row r="20" spans="1:26" ht="21" customHeight="1">
      <c r="A20" s="384"/>
      <c r="B20" s="385"/>
      <c r="C20" s="45"/>
      <c r="D20" s="144"/>
      <c r="E20" s="46"/>
      <c r="F20" s="85"/>
      <c r="G20" s="48"/>
      <c r="H20" s="145"/>
      <c r="I20" s="46"/>
      <c r="J20" s="84"/>
      <c r="K20" s="96"/>
      <c r="L20" s="144"/>
      <c r="M20" s="46"/>
      <c r="N20" s="75"/>
      <c r="O20" s="96"/>
      <c r="P20" s="144"/>
      <c r="Q20" s="46"/>
      <c r="R20" s="75"/>
      <c r="S20" s="96"/>
      <c r="T20" s="144"/>
      <c r="U20" s="46"/>
      <c r="V20" s="75"/>
      <c r="W20" s="96"/>
      <c r="X20" s="144"/>
      <c r="Y20" s="46"/>
      <c r="Z20" s="75"/>
    </row>
    <row r="21" spans="1:26" ht="21" customHeight="1">
      <c r="A21" s="386"/>
      <c r="B21" s="387"/>
      <c r="C21" s="45"/>
      <c r="D21" s="96"/>
      <c r="E21" s="46"/>
      <c r="F21" s="46"/>
      <c r="G21" s="376" t="s">
        <v>335</v>
      </c>
      <c r="H21" s="377"/>
      <c r="I21" s="46">
        <f>SUM(E17:E20,I17:I20)</f>
        <v>2210</v>
      </c>
      <c r="J21" s="75">
        <f>SUM(F17:F19,J17:J19)</f>
        <v>0</v>
      </c>
      <c r="K21" s="379" t="s">
        <v>335</v>
      </c>
      <c r="L21" s="377"/>
      <c r="M21" s="46">
        <f>SUM(M17:M19)</f>
        <v>390</v>
      </c>
      <c r="N21" s="75">
        <f>SUM(N17:N19)</f>
        <v>0</v>
      </c>
      <c r="O21" s="379" t="s">
        <v>335</v>
      </c>
      <c r="P21" s="377"/>
      <c r="Q21" s="46">
        <f>SUM(Q17:Q19)</f>
        <v>160</v>
      </c>
      <c r="R21" s="75">
        <f>SUM(R17:R19)</f>
        <v>0</v>
      </c>
      <c r="S21" s="379" t="s">
        <v>335</v>
      </c>
      <c r="T21" s="377"/>
      <c r="U21" s="46">
        <f>SUM(U17:U19)</f>
        <v>410</v>
      </c>
      <c r="V21" s="75">
        <f>SUM(V17:V19)</f>
        <v>0</v>
      </c>
      <c r="W21" s="379" t="s">
        <v>335</v>
      </c>
      <c r="X21" s="377"/>
      <c r="Y21" s="46">
        <f>SUM(Y17:Y19)</f>
        <v>0</v>
      </c>
      <c r="Z21" s="75">
        <f>SUM(Z17:Z19)</f>
        <v>0</v>
      </c>
    </row>
    <row r="22" spans="1:26" ht="21" customHeight="1">
      <c r="A22" s="29"/>
      <c r="B22" s="29"/>
      <c r="C22" s="60" t="str">
        <f>A16&amp;"公表部数　計"</f>
        <v>津久見市公表部数　計</v>
      </c>
      <c r="D22" s="374">
        <f>SUM(I21,M21,Q21,U21,Y21)</f>
        <v>3170</v>
      </c>
      <c r="E22" s="374"/>
      <c r="F22" s="28" t="s">
        <v>87</v>
      </c>
      <c r="G22" s="27"/>
      <c r="H22" s="27"/>
      <c r="I22" s="28"/>
      <c r="J22" s="28"/>
      <c r="K22" s="27"/>
      <c r="L22" s="27"/>
      <c r="M22" s="28"/>
      <c r="N22" s="28"/>
      <c r="O22" s="27"/>
      <c r="P22" s="27"/>
      <c r="Q22" s="28"/>
      <c r="R22" s="28"/>
      <c r="S22" s="27"/>
      <c r="T22" s="27"/>
      <c r="U22" s="28"/>
      <c r="V22" s="21" t="str">
        <f>A16&amp;"　計"</f>
        <v>津久見市　計</v>
      </c>
      <c r="W22" s="71">
        <f>SUM(J21,N21,R21,V21,Z21)</f>
        <v>0</v>
      </c>
      <c r="X22" s="71"/>
      <c r="Y22" s="22" t="s">
        <v>87</v>
      </c>
      <c r="Z22" s="21" t="str">
        <f>COUNT(F17:F19,J17:J19,N17:N19,R17:R19,V17:V19,Z17:Z19)&amp;"エリア"</f>
        <v>0エリア</v>
      </c>
    </row>
    <row r="23" spans="1:26" ht="21" customHeight="1">
      <c r="A23" s="382" t="s">
        <v>108</v>
      </c>
      <c r="B23" s="383"/>
      <c r="C23" s="366" t="s">
        <v>81</v>
      </c>
      <c r="D23" s="363"/>
      <c r="E23" s="364"/>
      <c r="F23" s="364"/>
      <c r="G23" s="364"/>
      <c r="H23" s="364"/>
      <c r="I23" s="364"/>
      <c r="J23" s="367"/>
      <c r="K23" s="363" t="s">
        <v>82</v>
      </c>
      <c r="L23" s="363"/>
      <c r="M23" s="364"/>
      <c r="N23" s="365"/>
      <c r="O23" s="366" t="s">
        <v>83</v>
      </c>
      <c r="P23" s="363"/>
      <c r="Q23" s="364"/>
      <c r="R23" s="367"/>
      <c r="S23" s="363" t="s">
        <v>84</v>
      </c>
      <c r="T23" s="363"/>
      <c r="U23" s="364"/>
      <c r="V23" s="365"/>
      <c r="W23" s="366" t="s">
        <v>85</v>
      </c>
      <c r="X23" s="363"/>
      <c r="Y23" s="364"/>
      <c r="Z23" s="367"/>
    </row>
    <row r="24" spans="1:26" ht="21" customHeight="1">
      <c r="A24" s="384"/>
      <c r="B24" s="385"/>
      <c r="C24" s="41" t="s">
        <v>232</v>
      </c>
      <c r="D24" s="108" t="s">
        <v>502</v>
      </c>
      <c r="E24" s="42">
        <v>430</v>
      </c>
      <c r="F24" s="167"/>
      <c r="G24" s="43"/>
      <c r="H24" s="62"/>
      <c r="I24" s="40"/>
      <c r="J24" s="83"/>
      <c r="K24" s="41" t="s">
        <v>355</v>
      </c>
      <c r="L24" s="108" t="s">
        <v>319</v>
      </c>
      <c r="M24" s="42">
        <v>310</v>
      </c>
      <c r="N24" s="82"/>
      <c r="O24" s="41"/>
      <c r="P24" s="108"/>
      <c r="Q24" s="42"/>
      <c r="R24" s="82"/>
      <c r="S24" s="41"/>
      <c r="T24" s="264"/>
      <c r="U24" s="42"/>
      <c r="V24" s="82"/>
      <c r="W24" s="41"/>
      <c r="X24" s="108"/>
      <c r="Y24" s="42"/>
      <c r="Z24" s="82"/>
    </row>
    <row r="25" spans="1:26" ht="21" customHeight="1">
      <c r="A25" s="384"/>
      <c r="B25" s="385"/>
      <c r="C25" s="39" t="s">
        <v>233</v>
      </c>
      <c r="D25" s="103" t="s">
        <v>552</v>
      </c>
      <c r="E25" s="4">
        <v>760</v>
      </c>
      <c r="F25" s="161"/>
      <c r="G25" s="213"/>
      <c r="H25" s="38"/>
      <c r="I25" s="37"/>
      <c r="J25" s="76"/>
      <c r="K25" s="13"/>
      <c r="L25" s="103"/>
      <c r="M25" s="4"/>
      <c r="N25" s="73"/>
      <c r="O25" s="13"/>
      <c r="P25" s="103"/>
      <c r="Q25" s="4"/>
      <c r="R25" s="73"/>
      <c r="S25" s="13"/>
      <c r="T25" s="103"/>
      <c r="U25" s="102"/>
      <c r="V25" s="73"/>
      <c r="W25" s="13"/>
      <c r="X25" s="103"/>
      <c r="Y25" s="4"/>
      <c r="Z25" s="73"/>
    </row>
    <row r="26" spans="1:26" ht="21" customHeight="1">
      <c r="A26" s="384"/>
      <c r="B26" s="385"/>
      <c r="C26" s="13" t="s">
        <v>234</v>
      </c>
      <c r="D26" s="103" t="s">
        <v>318</v>
      </c>
      <c r="E26" s="4">
        <v>720</v>
      </c>
      <c r="F26" s="161"/>
      <c r="G26" s="213"/>
      <c r="H26" s="38"/>
      <c r="I26" s="37"/>
      <c r="J26" s="76"/>
      <c r="K26" s="13"/>
      <c r="L26" s="103"/>
      <c r="M26" s="4"/>
      <c r="N26" s="73"/>
      <c r="O26" s="13"/>
      <c r="P26" s="103"/>
      <c r="Q26" s="4"/>
      <c r="R26" s="73"/>
      <c r="S26" s="13"/>
      <c r="T26" s="103"/>
      <c r="U26" s="4"/>
      <c r="V26" s="73"/>
      <c r="W26" s="13"/>
      <c r="X26" s="103"/>
      <c r="Y26" s="4"/>
      <c r="Z26" s="73"/>
    </row>
    <row r="27" spans="1:26" ht="21" customHeight="1">
      <c r="A27" s="384"/>
      <c r="B27" s="385"/>
      <c r="C27" s="13" t="s">
        <v>235</v>
      </c>
      <c r="D27" s="103" t="s">
        <v>502</v>
      </c>
      <c r="E27" s="4">
        <v>600</v>
      </c>
      <c r="F27" s="161"/>
      <c r="G27" s="213"/>
      <c r="H27" s="38"/>
      <c r="I27" s="4"/>
      <c r="J27" s="76"/>
      <c r="K27" s="13"/>
      <c r="L27" s="103"/>
      <c r="M27" s="4"/>
      <c r="N27" s="73"/>
      <c r="O27" s="13"/>
      <c r="P27" s="103"/>
      <c r="Q27" s="4"/>
      <c r="R27" s="73"/>
      <c r="S27" s="13"/>
      <c r="T27" s="103"/>
      <c r="U27" s="4"/>
      <c r="V27" s="73"/>
      <c r="W27" s="13"/>
      <c r="X27" s="103"/>
      <c r="Y27" s="4"/>
      <c r="Z27" s="73"/>
    </row>
    <row r="28" spans="1:26" ht="21" customHeight="1">
      <c r="A28" s="384"/>
      <c r="B28" s="385"/>
      <c r="C28" s="13" t="s">
        <v>558</v>
      </c>
      <c r="D28" s="103"/>
      <c r="E28" s="4">
        <v>90</v>
      </c>
      <c r="F28" s="161"/>
      <c r="G28" s="213" t="s">
        <v>483</v>
      </c>
      <c r="H28" s="38"/>
      <c r="I28" s="4"/>
      <c r="J28" s="76"/>
      <c r="K28" s="13"/>
      <c r="L28" s="103"/>
      <c r="M28" s="4"/>
      <c r="N28" s="73"/>
      <c r="O28" s="13"/>
      <c r="P28" s="103"/>
      <c r="Q28" s="4"/>
      <c r="R28" s="73"/>
      <c r="S28" s="13"/>
      <c r="T28" s="103"/>
      <c r="U28" s="4"/>
      <c r="V28" s="73"/>
      <c r="W28" s="13"/>
      <c r="X28" s="103"/>
      <c r="Y28" s="4"/>
      <c r="Z28" s="73"/>
    </row>
    <row r="29" spans="1:26" ht="21" customHeight="1">
      <c r="A29" s="384"/>
      <c r="B29" s="385"/>
      <c r="C29" s="13" t="s">
        <v>236</v>
      </c>
      <c r="D29" s="103" t="s">
        <v>330</v>
      </c>
      <c r="E29" s="4">
        <v>140</v>
      </c>
      <c r="F29" s="161"/>
      <c r="G29" s="213" t="s">
        <v>515</v>
      </c>
      <c r="H29" s="38"/>
      <c r="I29" s="4"/>
      <c r="J29" s="76"/>
      <c r="K29" s="13"/>
      <c r="L29" s="103"/>
      <c r="M29" s="4"/>
      <c r="N29" s="73"/>
      <c r="O29" s="13"/>
      <c r="P29" s="103"/>
      <c r="Q29" s="4"/>
      <c r="R29" s="73"/>
      <c r="S29" s="255"/>
      <c r="T29" s="210"/>
      <c r="U29" s="4"/>
      <c r="V29" s="73"/>
      <c r="W29" s="13"/>
      <c r="X29" s="103"/>
      <c r="Y29" s="4"/>
      <c r="Z29" s="73"/>
    </row>
    <row r="30" spans="1:26" ht="21" customHeight="1">
      <c r="A30" s="384"/>
      <c r="B30" s="385"/>
      <c r="C30" s="39" t="s">
        <v>355</v>
      </c>
      <c r="D30" s="103" t="s">
        <v>360</v>
      </c>
      <c r="E30" s="4">
        <v>1560</v>
      </c>
      <c r="F30" s="161"/>
      <c r="G30" s="14" t="s">
        <v>501</v>
      </c>
      <c r="H30" s="38"/>
      <c r="I30" s="4"/>
      <c r="J30" s="76"/>
      <c r="K30" s="13"/>
      <c r="L30" s="103"/>
      <c r="M30" s="4"/>
      <c r="N30" s="73"/>
      <c r="O30" s="13"/>
      <c r="P30" s="103"/>
      <c r="Q30" s="4"/>
      <c r="R30" s="73"/>
      <c r="S30" s="13" t="s">
        <v>493</v>
      </c>
      <c r="T30" s="201" t="s">
        <v>494</v>
      </c>
      <c r="U30" s="4"/>
      <c r="V30" s="73"/>
      <c r="W30" s="13"/>
      <c r="X30" s="103"/>
      <c r="Y30" s="4"/>
      <c r="Z30" s="73"/>
    </row>
    <row r="31" spans="1:26" ht="21" customHeight="1">
      <c r="A31" s="384"/>
      <c r="B31" s="385"/>
      <c r="C31" s="26" t="s">
        <v>454</v>
      </c>
      <c r="D31" s="44" t="s">
        <v>455</v>
      </c>
      <c r="E31" s="17"/>
      <c r="F31" s="168"/>
      <c r="G31" s="44" t="s">
        <v>553</v>
      </c>
      <c r="H31" s="93"/>
      <c r="I31" s="17"/>
      <c r="J31" s="77"/>
      <c r="K31" s="26"/>
      <c r="L31" s="139"/>
      <c r="M31" s="17"/>
      <c r="N31" s="74"/>
      <c r="O31" s="26"/>
      <c r="P31" s="139"/>
      <c r="Q31" s="17"/>
      <c r="R31" s="74"/>
      <c r="S31" s="26"/>
      <c r="T31" s="139"/>
      <c r="U31" s="17"/>
      <c r="V31" s="74"/>
      <c r="W31" s="26"/>
      <c r="X31" s="139"/>
      <c r="Y31" s="17"/>
      <c r="Z31" s="74"/>
    </row>
    <row r="32" spans="1:26" ht="21" customHeight="1">
      <c r="A32" s="386"/>
      <c r="B32" s="387"/>
      <c r="C32" s="45"/>
      <c r="D32" s="96"/>
      <c r="E32" s="46"/>
      <c r="F32" s="46"/>
      <c r="G32" s="378" t="s">
        <v>335</v>
      </c>
      <c r="H32" s="373"/>
      <c r="I32" s="46">
        <f>SUM(E24:E31,I24:I31)</f>
        <v>4300</v>
      </c>
      <c r="J32" s="75">
        <f>SUM(F24:F31,J24:J31)</f>
        <v>0</v>
      </c>
      <c r="K32" s="372" t="s">
        <v>335</v>
      </c>
      <c r="L32" s="373"/>
      <c r="M32" s="46">
        <f>SUM(M24:M31)</f>
        <v>310</v>
      </c>
      <c r="N32" s="75">
        <f>SUM(N24:N31)</f>
        <v>0</v>
      </c>
      <c r="O32" s="372" t="s">
        <v>335</v>
      </c>
      <c r="P32" s="373"/>
      <c r="Q32" s="46">
        <f>SUM(Q24:Q31)</f>
        <v>0</v>
      </c>
      <c r="R32" s="75">
        <f>SUM(R24:R31)</f>
        <v>0</v>
      </c>
      <c r="S32" s="372" t="s">
        <v>335</v>
      </c>
      <c r="T32" s="373"/>
      <c r="U32" s="46">
        <f>SUM(U24:U31)</f>
        <v>0</v>
      </c>
      <c r="V32" s="75">
        <f>SUM(V24:V31)</f>
        <v>0</v>
      </c>
      <c r="W32" s="372" t="s">
        <v>335</v>
      </c>
      <c r="X32" s="373"/>
      <c r="Y32" s="46">
        <f>SUM(Y24:Y31)</f>
        <v>0</v>
      </c>
      <c r="Z32" s="75">
        <f>SUM(Z24:Z31)</f>
        <v>0</v>
      </c>
    </row>
    <row r="33" spans="1:27" ht="21" customHeight="1">
      <c r="C33" s="61" t="str">
        <f>A23&amp;"公表部数　計"</f>
        <v>由布市公表部数　計</v>
      </c>
      <c r="D33" s="375">
        <f>SUM(I32,M32,Q32,U32,Y32)</f>
        <v>4610</v>
      </c>
      <c r="E33" s="375"/>
      <c r="F33" s="22" t="s">
        <v>87</v>
      </c>
      <c r="V33" s="21" t="str">
        <f>A23&amp;"　計"</f>
        <v>由布市　計</v>
      </c>
      <c r="W33" s="71">
        <f>SUM(J32,N32,R32,V32,Z32)</f>
        <v>0</v>
      </c>
      <c r="X33" s="71"/>
      <c r="Y33" s="22" t="s">
        <v>87</v>
      </c>
      <c r="Z33" s="21" t="str">
        <f>COUNT(F24:F31,J24:J31,N24:N31,R24:R31,V24:V31,Z24:Z31)&amp;"エリア"</f>
        <v>0エリア</v>
      </c>
    </row>
    <row r="34" spans="1:27" ht="21" customHeight="1"/>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89" t="s">
        <v>426</v>
      </c>
      <c r="AA35" s="19"/>
    </row>
    <row r="36" spans="1:27" ht="21" customHeight="1">
      <c r="A36" s="91" t="s">
        <v>598</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row>
  </sheetData>
  <customSheetViews>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56">
    <mergeCell ref="I2:J2"/>
    <mergeCell ref="I1:J1"/>
    <mergeCell ref="S23:V23"/>
    <mergeCell ref="S16:V16"/>
    <mergeCell ref="C16:J16"/>
    <mergeCell ref="K16:N16"/>
    <mergeCell ref="O16:R16"/>
    <mergeCell ref="O23:R23"/>
    <mergeCell ref="F2:H2"/>
    <mergeCell ref="L1:O1"/>
    <mergeCell ref="P1:S1"/>
    <mergeCell ref="T1:V1"/>
    <mergeCell ref="L2:O2"/>
    <mergeCell ref="P2:S2"/>
    <mergeCell ref="T2:V2"/>
    <mergeCell ref="S4:V4"/>
    <mergeCell ref="W4:Z4"/>
    <mergeCell ref="W23:Z23"/>
    <mergeCell ref="A1:E1"/>
    <mergeCell ref="A2:E2"/>
    <mergeCell ref="W2:Y2"/>
    <mergeCell ref="W1:Y1"/>
    <mergeCell ref="A23:B32"/>
    <mergeCell ref="O4:R4"/>
    <mergeCell ref="A16:B21"/>
    <mergeCell ref="A4:B14"/>
    <mergeCell ref="C4:J4"/>
    <mergeCell ref="K4:N4"/>
    <mergeCell ref="C23:J23"/>
    <mergeCell ref="K23:N23"/>
    <mergeCell ref="F1:H1"/>
    <mergeCell ref="W5:X5"/>
    <mergeCell ref="S5:T5"/>
    <mergeCell ref="O5:P5"/>
    <mergeCell ref="K5:L5"/>
    <mergeCell ref="G5:H5"/>
    <mergeCell ref="C5:D5"/>
    <mergeCell ref="G14:H14"/>
    <mergeCell ref="K14:L14"/>
    <mergeCell ref="O14:P14"/>
    <mergeCell ref="S14:T14"/>
    <mergeCell ref="W14:X14"/>
    <mergeCell ref="W32:X32"/>
    <mergeCell ref="D15:E15"/>
    <mergeCell ref="D22:E22"/>
    <mergeCell ref="D33:E33"/>
    <mergeCell ref="G21:H21"/>
    <mergeCell ref="G32:H32"/>
    <mergeCell ref="K32:L32"/>
    <mergeCell ref="O32:P32"/>
    <mergeCell ref="S32:T32"/>
    <mergeCell ref="W21:X21"/>
    <mergeCell ref="S21:T21"/>
    <mergeCell ref="O21:P21"/>
    <mergeCell ref="K21:L21"/>
    <mergeCell ref="W16:Z16"/>
  </mergeCells>
  <phoneticPr fontId="2"/>
  <dataValidations count="1">
    <dataValidation type="whole" operator="lessThanOrEqual" allowBlank="1" showInputMessage="1" showErrorMessage="1" sqref="V6 J6:J8 R17 N17 F24:F31 N24 R24 V17 N6:N8 R6:R7 V24:V25 F6:F12 F17:F19" xr:uid="{00000000-0002-0000-08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4" tint="0.59999389629810485"/>
    <pageSetUpPr fitToPage="1"/>
  </sheetPr>
  <dimension ref="A1:AC36"/>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9" s="5" customFormat="1" ht="13.5" customHeight="1">
      <c r="A1" s="339" t="s">
        <v>15</v>
      </c>
      <c r="B1" s="340"/>
      <c r="C1" s="340"/>
      <c r="D1" s="340"/>
      <c r="E1" s="340"/>
      <c r="F1" s="349" t="s">
        <v>16</v>
      </c>
      <c r="G1" s="350"/>
      <c r="H1" s="351"/>
      <c r="I1" s="343" t="s">
        <v>17</v>
      </c>
      <c r="J1" s="343"/>
      <c r="K1" s="209" t="s">
        <v>0</v>
      </c>
      <c r="L1" s="349" t="s">
        <v>18</v>
      </c>
      <c r="M1" s="350"/>
      <c r="N1" s="350"/>
      <c r="O1" s="351"/>
      <c r="P1" s="349" t="s">
        <v>19</v>
      </c>
      <c r="Q1" s="350"/>
      <c r="R1" s="350"/>
      <c r="S1" s="351"/>
      <c r="T1" s="349" t="s">
        <v>20</v>
      </c>
      <c r="U1" s="350"/>
      <c r="V1" s="351"/>
      <c r="W1" s="343" t="s">
        <v>21</v>
      </c>
      <c r="X1" s="343"/>
      <c r="Y1" s="343"/>
      <c r="Z1" s="109" t="s">
        <v>22</v>
      </c>
    </row>
    <row r="2" spans="1:29" s="6" customFormat="1" ht="24.95" customHeight="1">
      <c r="A2" s="341"/>
      <c r="B2" s="342"/>
      <c r="C2" s="342"/>
      <c r="D2" s="342"/>
      <c r="E2" s="342"/>
      <c r="F2" s="346">
        <f>SUM(大分市:玖珠郡・日田市!I2:J2)</f>
        <v>0</v>
      </c>
      <c r="G2" s="347"/>
      <c r="H2" s="348"/>
      <c r="I2" s="354">
        <f>SUM(W27)</f>
        <v>0</v>
      </c>
      <c r="J2" s="354"/>
      <c r="K2" s="208"/>
      <c r="L2" s="344"/>
      <c r="M2" s="353"/>
      <c r="N2" s="353"/>
      <c r="O2" s="345"/>
      <c r="P2" s="344"/>
      <c r="Q2" s="353"/>
      <c r="R2" s="353"/>
      <c r="S2" s="345"/>
      <c r="T2" s="344"/>
      <c r="U2" s="353"/>
      <c r="V2" s="345"/>
      <c r="W2" s="354"/>
      <c r="X2" s="354"/>
      <c r="Y2" s="354"/>
      <c r="Z2" s="149"/>
      <c r="AA2" s="112"/>
      <c r="AB2" s="112"/>
      <c r="AC2" s="112"/>
    </row>
    <row r="3" spans="1:29"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9" ht="21" customHeight="1">
      <c r="A4" s="382" t="s">
        <v>96</v>
      </c>
      <c r="B4" s="383"/>
      <c r="C4" s="366" t="s">
        <v>81</v>
      </c>
      <c r="D4" s="363"/>
      <c r="E4" s="364"/>
      <c r="F4" s="364"/>
      <c r="G4" s="364"/>
      <c r="H4" s="364"/>
      <c r="I4" s="364"/>
      <c r="J4" s="365"/>
      <c r="K4" s="366" t="s">
        <v>82</v>
      </c>
      <c r="L4" s="363"/>
      <c r="M4" s="364"/>
      <c r="N4" s="367"/>
      <c r="O4" s="363" t="s">
        <v>83</v>
      </c>
      <c r="P4" s="363"/>
      <c r="Q4" s="364"/>
      <c r="R4" s="365"/>
      <c r="S4" s="366" t="s">
        <v>84</v>
      </c>
      <c r="T4" s="363"/>
      <c r="U4" s="364"/>
      <c r="V4" s="367"/>
      <c r="W4" s="366" t="s">
        <v>85</v>
      </c>
      <c r="X4" s="363"/>
      <c r="Y4" s="364"/>
      <c r="Z4" s="367"/>
    </row>
    <row r="5" spans="1:29" s="5" customFormat="1" ht="21" customHeight="1">
      <c r="A5" s="384"/>
      <c r="B5" s="385"/>
      <c r="C5" s="388" t="s">
        <v>338</v>
      </c>
      <c r="D5" s="389"/>
      <c r="E5" s="70" t="s">
        <v>102</v>
      </c>
      <c r="F5" s="70" t="s">
        <v>103</v>
      </c>
      <c r="G5" s="390" t="s">
        <v>338</v>
      </c>
      <c r="H5" s="389"/>
      <c r="I5" s="70" t="s">
        <v>102</v>
      </c>
      <c r="J5" s="70" t="s">
        <v>103</v>
      </c>
      <c r="K5" s="388" t="s">
        <v>338</v>
      </c>
      <c r="L5" s="389"/>
      <c r="M5" s="70" t="s">
        <v>102</v>
      </c>
      <c r="N5" s="70" t="s">
        <v>103</v>
      </c>
      <c r="O5" s="388" t="s">
        <v>338</v>
      </c>
      <c r="P5" s="389"/>
      <c r="Q5" s="70" t="s">
        <v>102</v>
      </c>
      <c r="R5" s="70" t="s">
        <v>103</v>
      </c>
      <c r="S5" s="388" t="s">
        <v>338</v>
      </c>
      <c r="T5" s="389"/>
      <c r="U5" s="70" t="s">
        <v>102</v>
      </c>
      <c r="V5" s="70" t="s">
        <v>103</v>
      </c>
      <c r="W5" s="388" t="s">
        <v>338</v>
      </c>
      <c r="X5" s="389"/>
      <c r="Y5" s="110" t="s">
        <v>102</v>
      </c>
      <c r="Z5" s="111" t="s">
        <v>103</v>
      </c>
    </row>
    <row r="6" spans="1:29" s="30" customFormat="1" ht="21" customHeight="1">
      <c r="A6" s="384"/>
      <c r="B6" s="385"/>
      <c r="C6" s="41" t="s">
        <v>31</v>
      </c>
      <c r="D6" s="289" t="s">
        <v>345</v>
      </c>
      <c r="E6" s="287">
        <v>400</v>
      </c>
      <c r="F6" s="165"/>
      <c r="G6" s="43"/>
      <c r="H6" s="62"/>
      <c r="I6" s="40"/>
      <c r="J6" s="87"/>
      <c r="K6" s="41" t="s">
        <v>31</v>
      </c>
      <c r="L6" s="108" t="s">
        <v>316</v>
      </c>
      <c r="M6" s="101">
        <v>170</v>
      </c>
      <c r="N6" s="82"/>
      <c r="O6" s="41"/>
      <c r="P6" s="108"/>
      <c r="Q6" s="42"/>
      <c r="R6" s="82"/>
      <c r="S6" s="41" t="s">
        <v>32</v>
      </c>
      <c r="T6" s="108"/>
      <c r="U6" s="42">
        <v>1380</v>
      </c>
      <c r="V6" s="82"/>
      <c r="W6" s="41"/>
      <c r="X6" s="108"/>
      <c r="Y6" s="42"/>
      <c r="Z6" s="82"/>
    </row>
    <row r="7" spans="1:29" s="30" customFormat="1" ht="21" customHeight="1">
      <c r="A7" s="384"/>
      <c r="B7" s="385"/>
      <c r="C7" s="13" t="s">
        <v>461</v>
      </c>
      <c r="D7" s="103" t="s">
        <v>602</v>
      </c>
      <c r="E7" s="288">
        <v>2610</v>
      </c>
      <c r="F7" s="94"/>
      <c r="G7" s="14"/>
      <c r="H7" s="38"/>
      <c r="I7" s="37"/>
      <c r="J7" s="80"/>
      <c r="K7" s="13"/>
      <c r="L7" s="107"/>
      <c r="M7" s="137"/>
      <c r="N7" s="136"/>
      <c r="O7" s="25"/>
      <c r="P7" s="107"/>
      <c r="Q7" s="137"/>
      <c r="R7" s="136"/>
      <c r="S7" s="25" t="s">
        <v>138</v>
      </c>
      <c r="T7" s="107"/>
      <c r="U7" s="137">
        <v>1760</v>
      </c>
      <c r="V7" s="136"/>
      <c r="W7" s="25"/>
      <c r="X7" s="107"/>
      <c r="Y7" s="137"/>
      <c r="Z7" s="136"/>
    </row>
    <row r="8" spans="1:29" s="30" customFormat="1" ht="21" customHeight="1">
      <c r="A8" s="384"/>
      <c r="B8" s="385"/>
      <c r="C8" s="13" t="s">
        <v>443</v>
      </c>
      <c r="D8" s="103" t="s">
        <v>603</v>
      </c>
      <c r="E8" s="288">
        <v>2340</v>
      </c>
      <c r="F8" s="94"/>
      <c r="G8" s="14"/>
      <c r="H8" s="38"/>
      <c r="I8" s="37"/>
      <c r="J8" s="80"/>
      <c r="K8" s="13" t="s">
        <v>468</v>
      </c>
      <c r="L8" s="107"/>
      <c r="M8" s="137"/>
      <c r="N8" s="136"/>
      <c r="O8" s="25"/>
      <c r="P8" s="107"/>
      <c r="Q8" s="137"/>
      <c r="R8" s="136"/>
      <c r="S8" s="25"/>
      <c r="T8" s="107"/>
      <c r="U8" s="137"/>
      <c r="V8" s="136"/>
      <c r="W8" s="25"/>
      <c r="X8" s="107"/>
      <c r="Y8" s="137"/>
      <c r="Z8" s="136"/>
    </row>
    <row r="9" spans="1:29" s="30" customFormat="1" ht="21" customHeight="1">
      <c r="A9" s="384"/>
      <c r="B9" s="385"/>
      <c r="C9" s="13" t="s">
        <v>249</v>
      </c>
      <c r="D9" s="38" t="s">
        <v>328</v>
      </c>
      <c r="E9" s="256">
        <v>350</v>
      </c>
      <c r="F9" s="94"/>
      <c r="G9" s="14"/>
      <c r="H9" s="38"/>
      <c r="I9" s="37"/>
      <c r="J9" s="80"/>
      <c r="K9" s="13" t="s">
        <v>470</v>
      </c>
      <c r="L9" s="107"/>
      <c r="M9" s="137"/>
      <c r="N9" s="136"/>
      <c r="O9" s="25"/>
      <c r="P9" s="107"/>
      <c r="Q9" s="137"/>
      <c r="R9" s="136"/>
      <c r="S9" s="25"/>
      <c r="T9" s="107"/>
      <c r="U9" s="137"/>
      <c r="V9" s="136"/>
      <c r="W9" s="25"/>
      <c r="X9" s="107"/>
      <c r="Y9" s="137"/>
      <c r="Z9" s="136"/>
    </row>
    <row r="10" spans="1:29" s="30" customFormat="1" ht="21" customHeight="1">
      <c r="A10" s="384"/>
      <c r="B10" s="385"/>
      <c r="C10" s="13" t="s">
        <v>250</v>
      </c>
      <c r="D10" s="38" t="s">
        <v>480</v>
      </c>
      <c r="E10" s="256">
        <v>190</v>
      </c>
      <c r="F10" s="94"/>
      <c r="G10" s="14"/>
      <c r="H10" s="38"/>
      <c r="I10" s="37"/>
      <c r="J10" s="80"/>
      <c r="K10" s="25"/>
      <c r="L10" s="107"/>
      <c r="M10" s="137"/>
      <c r="N10" s="136"/>
      <c r="O10" s="25"/>
      <c r="P10" s="107"/>
      <c r="Q10" s="137"/>
      <c r="R10" s="136"/>
      <c r="S10" s="25"/>
      <c r="T10" s="107"/>
      <c r="U10" s="137"/>
      <c r="V10" s="136"/>
      <c r="W10" s="25"/>
      <c r="X10" s="107"/>
      <c r="Y10" s="137"/>
      <c r="Z10" s="136"/>
    </row>
    <row r="11" spans="1:29" s="30" customFormat="1" ht="21" customHeight="1">
      <c r="A11" s="384"/>
      <c r="B11" s="385"/>
      <c r="C11" s="39" t="s">
        <v>251</v>
      </c>
      <c r="D11" s="38" t="s">
        <v>506</v>
      </c>
      <c r="E11" s="256">
        <v>120</v>
      </c>
      <c r="F11" s="94"/>
      <c r="G11" s="14"/>
      <c r="H11" s="38"/>
      <c r="I11" s="4"/>
      <c r="J11" s="80"/>
      <c r="K11" s="13"/>
      <c r="L11" s="107"/>
      <c r="M11" s="98"/>
      <c r="N11" s="105"/>
      <c r="O11" s="25"/>
      <c r="P11" s="107"/>
      <c r="Q11" s="98"/>
      <c r="R11" s="105"/>
      <c r="S11" s="25"/>
      <c r="T11" s="107"/>
      <c r="U11" s="98"/>
      <c r="V11" s="105"/>
      <c r="W11" s="97"/>
      <c r="X11" s="147"/>
      <c r="Y11" s="98"/>
      <c r="Z11" s="136"/>
    </row>
    <row r="12" spans="1:29" s="30" customFormat="1" ht="21" customHeight="1">
      <c r="A12" s="384"/>
      <c r="B12" s="385"/>
      <c r="C12" s="13" t="s">
        <v>252</v>
      </c>
      <c r="D12" s="38" t="s">
        <v>330</v>
      </c>
      <c r="E12" s="256">
        <v>250</v>
      </c>
      <c r="F12" s="94"/>
      <c r="G12" s="14"/>
      <c r="H12" s="38"/>
      <c r="I12" s="4"/>
      <c r="J12" s="80"/>
      <c r="K12" s="13"/>
      <c r="L12" s="107"/>
      <c r="M12" s="98"/>
      <c r="N12" s="105"/>
      <c r="O12" s="25"/>
      <c r="P12" s="107"/>
      <c r="Q12" s="98"/>
      <c r="R12" s="105"/>
      <c r="S12" s="25"/>
      <c r="T12" s="107"/>
      <c r="U12" s="98"/>
      <c r="V12" s="105"/>
      <c r="W12" s="97"/>
      <c r="X12" s="147"/>
      <c r="Y12" s="98"/>
      <c r="Z12" s="136"/>
    </row>
    <row r="13" spans="1:29" s="30" customFormat="1" ht="21" customHeight="1">
      <c r="A13" s="384"/>
      <c r="B13" s="385"/>
      <c r="C13" s="39" t="s">
        <v>253</v>
      </c>
      <c r="D13" s="103" t="s">
        <v>330</v>
      </c>
      <c r="E13" s="256">
        <v>920</v>
      </c>
      <c r="F13" s="94"/>
      <c r="G13" s="14"/>
      <c r="H13" s="38"/>
      <c r="I13" s="4"/>
      <c r="J13" s="80"/>
      <c r="K13" s="25"/>
      <c r="L13" s="107"/>
      <c r="M13" s="98"/>
      <c r="N13" s="105"/>
      <c r="O13" s="25"/>
      <c r="P13" s="107"/>
      <c r="Q13" s="98"/>
      <c r="R13" s="105"/>
      <c r="S13" s="25"/>
      <c r="T13" s="107"/>
      <c r="U13" s="98"/>
      <c r="V13" s="105"/>
      <c r="W13" s="97"/>
      <c r="X13" s="147"/>
      <c r="Y13" s="98"/>
      <c r="Z13" s="136"/>
    </row>
    <row r="14" spans="1:29" s="30" customFormat="1" ht="21" customHeight="1">
      <c r="A14" s="384"/>
      <c r="B14" s="385"/>
      <c r="C14" s="13" t="s">
        <v>254</v>
      </c>
      <c r="D14" s="103" t="s">
        <v>328</v>
      </c>
      <c r="E14" s="256">
        <v>320</v>
      </c>
      <c r="F14" s="94"/>
      <c r="G14" s="14"/>
      <c r="H14" s="38"/>
      <c r="I14" s="4"/>
      <c r="J14" s="80"/>
      <c r="K14" s="25"/>
      <c r="L14" s="107"/>
      <c r="M14" s="98"/>
      <c r="N14" s="105"/>
      <c r="O14" s="25"/>
      <c r="P14" s="107"/>
      <c r="Q14" s="98"/>
      <c r="R14" s="105"/>
      <c r="S14" s="25"/>
      <c r="T14" s="107"/>
      <c r="U14" s="98"/>
      <c r="V14" s="105"/>
      <c r="W14" s="97"/>
      <c r="X14" s="147"/>
      <c r="Y14" s="98"/>
      <c r="Z14" s="136"/>
    </row>
    <row r="15" spans="1:29" s="30" customFormat="1" ht="21" customHeight="1">
      <c r="A15" s="384"/>
      <c r="B15" s="385"/>
      <c r="C15" s="13" t="s">
        <v>255</v>
      </c>
      <c r="D15" s="103" t="s">
        <v>330</v>
      </c>
      <c r="E15" s="256">
        <v>220</v>
      </c>
      <c r="F15" s="94"/>
      <c r="G15" s="14"/>
      <c r="H15" s="38"/>
      <c r="I15" s="4"/>
      <c r="J15" s="80"/>
      <c r="K15" s="25"/>
      <c r="L15" s="107"/>
      <c r="M15" s="98"/>
      <c r="N15" s="105"/>
      <c r="O15" s="25"/>
      <c r="P15" s="107"/>
      <c r="Q15" s="98"/>
      <c r="R15" s="105"/>
      <c r="S15" s="25"/>
      <c r="T15" s="107"/>
      <c r="U15" s="98"/>
      <c r="V15" s="105"/>
      <c r="W15" s="97"/>
      <c r="X15" s="147"/>
      <c r="Y15" s="98"/>
      <c r="Z15" s="136"/>
    </row>
    <row r="16" spans="1:29" s="30" customFormat="1" ht="21" customHeight="1">
      <c r="A16" s="384"/>
      <c r="B16" s="385"/>
      <c r="C16" s="13" t="s">
        <v>256</v>
      </c>
      <c r="D16" s="103" t="s">
        <v>329</v>
      </c>
      <c r="E16" s="256">
        <v>200</v>
      </c>
      <c r="F16" s="94"/>
      <c r="G16" s="14"/>
      <c r="H16" s="38"/>
      <c r="I16" s="4"/>
      <c r="J16" s="80"/>
      <c r="K16" s="13"/>
      <c r="L16" s="103"/>
      <c r="M16" s="100"/>
      <c r="N16" s="106"/>
      <c r="O16" s="13"/>
      <c r="P16" s="103"/>
      <c r="Q16" s="100"/>
      <c r="R16" s="106"/>
      <c r="S16" s="13"/>
      <c r="T16" s="103"/>
      <c r="U16" s="100"/>
      <c r="V16" s="106"/>
      <c r="W16" s="99"/>
      <c r="X16" s="146"/>
      <c r="Y16" s="100"/>
      <c r="Z16" s="73"/>
    </row>
    <row r="17" spans="1:26" s="30" customFormat="1" ht="21" customHeight="1">
      <c r="A17" s="384"/>
      <c r="B17" s="385"/>
      <c r="C17" s="13" t="s">
        <v>257</v>
      </c>
      <c r="D17" s="103" t="s">
        <v>328</v>
      </c>
      <c r="E17" s="256">
        <v>660</v>
      </c>
      <c r="F17" s="161"/>
      <c r="G17" s="14"/>
      <c r="H17" s="38"/>
      <c r="I17" s="4"/>
      <c r="J17" s="80"/>
      <c r="K17" s="13"/>
      <c r="L17" s="103"/>
      <c r="M17" s="100"/>
      <c r="N17" s="106"/>
      <c r="O17" s="13"/>
      <c r="P17" s="103"/>
      <c r="Q17" s="100"/>
      <c r="R17" s="106"/>
      <c r="S17" s="13"/>
      <c r="T17" s="103"/>
      <c r="U17" s="100"/>
      <c r="V17" s="106"/>
      <c r="W17" s="99"/>
      <c r="X17" s="146"/>
      <c r="Y17" s="100"/>
      <c r="Z17" s="73"/>
    </row>
    <row r="18" spans="1:26" s="30" customFormat="1" ht="21" customHeight="1">
      <c r="A18" s="384"/>
      <c r="B18" s="385"/>
      <c r="C18" s="13"/>
      <c r="D18" s="103"/>
      <c r="E18" s="256"/>
      <c r="F18" s="161"/>
      <c r="G18" s="213"/>
      <c r="H18" s="38"/>
      <c r="I18" s="4"/>
      <c r="J18" s="80"/>
      <c r="K18" s="13"/>
      <c r="L18" s="103"/>
      <c r="M18" s="100"/>
      <c r="N18" s="106"/>
      <c r="O18" s="13"/>
      <c r="P18" s="103"/>
      <c r="Q18" s="100"/>
      <c r="R18" s="106"/>
      <c r="S18" s="13"/>
      <c r="T18" s="103"/>
      <c r="U18" s="100"/>
      <c r="V18" s="106"/>
      <c r="W18" s="99"/>
      <c r="X18" s="146"/>
      <c r="Y18" s="100"/>
      <c r="Z18" s="73"/>
    </row>
    <row r="19" spans="1:26" s="30" customFormat="1" ht="21" customHeight="1">
      <c r="A19" s="384"/>
      <c r="B19" s="385"/>
      <c r="C19" s="13"/>
      <c r="D19" s="103"/>
      <c r="E19" s="256"/>
      <c r="F19" s="161"/>
      <c r="G19" s="213"/>
      <c r="H19" s="38"/>
      <c r="I19" s="4"/>
      <c r="J19" s="80"/>
      <c r="K19" s="13"/>
      <c r="L19" s="103"/>
      <c r="M19" s="100"/>
      <c r="N19" s="106"/>
      <c r="O19" s="13"/>
      <c r="P19" s="103"/>
      <c r="Q19" s="100"/>
      <c r="R19" s="106"/>
      <c r="S19" s="13"/>
      <c r="T19" s="103"/>
      <c r="U19" s="100"/>
      <c r="V19" s="106"/>
      <c r="W19" s="99"/>
      <c r="X19" s="146"/>
      <c r="Y19" s="100"/>
      <c r="Z19" s="73"/>
    </row>
    <row r="20" spans="1:26" s="30" customFormat="1" ht="21" customHeight="1">
      <c r="A20" s="384"/>
      <c r="B20" s="385"/>
      <c r="C20" s="13" t="s">
        <v>444</v>
      </c>
      <c r="D20" s="103"/>
      <c r="E20" s="37"/>
      <c r="F20" s="69"/>
      <c r="G20" s="213"/>
      <c r="H20" s="38"/>
      <c r="I20" s="4"/>
      <c r="J20" s="80"/>
      <c r="K20" s="99"/>
      <c r="L20" s="146"/>
      <c r="M20" s="100"/>
      <c r="N20" s="106"/>
      <c r="O20" s="99"/>
      <c r="P20" s="146"/>
      <c r="Q20" s="100"/>
      <c r="R20" s="106"/>
      <c r="S20" s="13"/>
      <c r="T20" s="103"/>
      <c r="U20" s="4"/>
      <c r="V20" s="73"/>
      <c r="W20" s="99"/>
      <c r="X20" s="146"/>
      <c r="Y20" s="100"/>
      <c r="Z20" s="73"/>
    </row>
    <row r="21" spans="1:26" s="30" customFormat="1" ht="21" customHeight="1">
      <c r="A21" s="384"/>
      <c r="B21" s="385"/>
      <c r="C21" s="13" t="s">
        <v>356</v>
      </c>
      <c r="D21" s="201" t="s">
        <v>442</v>
      </c>
      <c r="E21" s="37"/>
      <c r="F21" s="78"/>
      <c r="G21" s="14"/>
      <c r="H21" s="38"/>
      <c r="I21" s="4"/>
      <c r="J21" s="80"/>
      <c r="K21" s="99"/>
      <c r="L21" s="146"/>
      <c r="M21" s="100"/>
      <c r="N21" s="106"/>
      <c r="O21" s="99"/>
      <c r="P21" s="146"/>
      <c r="Q21" s="100"/>
      <c r="R21" s="106"/>
      <c r="S21" s="13"/>
      <c r="T21" s="103"/>
      <c r="U21" s="4"/>
      <c r="V21" s="73"/>
      <c r="W21" s="99"/>
      <c r="X21" s="146"/>
      <c r="Y21" s="100"/>
      <c r="Z21" s="73"/>
    </row>
    <row r="22" spans="1:26" s="30" customFormat="1" ht="21" customHeight="1">
      <c r="A22" s="384"/>
      <c r="B22" s="385"/>
      <c r="C22" s="14" t="s">
        <v>465</v>
      </c>
      <c r="D22" s="201"/>
      <c r="E22" s="37"/>
      <c r="F22" s="69"/>
      <c r="G22" s="14"/>
      <c r="H22" s="38"/>
      <c r="I22" s="4"/>
      <c r="J22" s="80"/>
      <c r="K22" s="99"/>
      <c r="L22" s="146"/>
      <c r="M22" s="100"/>
      <c r="N22" s="106"/>
      <c r="O22" s="99"/>
      <c r="P22" s="146"/>
      <c r="Q22" s="100"/>
      <c r="R22" s="106"/>
      <c r="S22" s="13"/>
      <c r="T22" s="103"/>
      <c r="U22" s="4"/>
      <c r="V22" s="73"/>
      <c r="W22" s="99"/>
      <c r="X22" s="146"/>
      <c r="Y22" s="100"/>
      <c r="Z22" s="73"/>
    </row>
    <row r="23" spans="1:26" s="30" customFormat="1" ht="21" customHeight="1">
      <c r="A23" s="384"/>
      <c r="B23" s="385"/>
      <c r="C23" s="14" t="s">
        <v>471</v>
      </c>
      <c r="D23" s="258"/>
      <c r="E23" s="257"/>
      <c r="F23" s="259"/>
      <c r="G23" s="14"/>
      <c r="H23" s="142"/>
      <c r="I23" s="113"/>
      <c r="J23" s="260"/>
      <c r="K23" s="99"/>
      <c r="L23" s="146"/>
      <c r="M23" s="100"/>
      <c r="N23" s="106"/>
      <c r="O23" s="13" t="s">
        <v>599</v>
      </c>
      <c r="P23" s="201" t="s">
        <v>601</v>
      </c>
      <c r="Q23" s="100"/>
      <c r="R23" s="106"/>
      <c r="S23" s="13"/>
      <c r="T23" s="103"/>
      <c r="U23" s="4"/>
      <c r="V23" s="73"/>
      <c r="W23" s="99"/>
      <c r="X23" s="146"/>
      <c r="Y23" s="100"/>
      <c r="Z23" s="73"/>
    </row>
    <row r="24" spans="1:26" s="30" customFormat="1" ht="21" customHeight="1">
      <c r="A24" s="384"/>
      <c r="B24" s="385"/>
      <c r="C24" s="13" t="s">
        <v>464</v>
      </c>
      <c r="D24" s="14"/>
      <c r="E24" s="254"/>
      <c r="F24" s="161"/>
      <c r="G24" s="213" t="s">
        <v>516</v>
      </c>
      <c r="H24" s="38"/>
      <c r="I24" s="4"/>
      <c r="J24" s="80"/>
      <c r="K24" s="99"/>
      <c r="L24" s="146"/>
      <c r="M24" s="100"/>
      <c r="N24" s="106"/>
      <c r="O24" s="13" t="s">
        <v>600</v>
      </c>
      <c r="P24" s="201" t="s">
        <v>601</v>
      </c>
      <c r="Q24" s="100"/>
      <c r="R24" s="106"/>
      <c r="S24" s="99"/>
      <c r="T24" s="146"/>
      <c r="U24" s="100"/>
      <c r="V24" s="106"/>
      <c r="W24" s="99"/>
      <c r="X24" s="146"/>
      <c r="Y24" s="100"/>
      <c r="Z24" s="73"/>
    </row>
    <row r="25" spans="1:26" s="30" customFormat="1" ht="21" customHeight="1">
      <c r="A25" s="384"/>
      <c r="B25" s="385"/>
      <c r="C25" s="26" t="s">
        <v>507</v>
      </c>
      <c r="D25" s="202"/>
      <c r="E25" s="205"/>
      <c r="F25" s="168"/>
      <c r="G25" s="44"/>
      <c r="H25" s="139"/>
      <c r="I25" s="17"/>
      <c r="J25" s="263"/>
      <c r="K25" s="261"/>
      <c r="L25" s="262"/>
      <c r="M25" s="250"/>
      <c r="N25" s="251"/>
      <c r="O25" s="261"/>
      <c r="P25" s="262"/>
      <c r="Q25" s="250"/>
      <c r="R25" s="251"/>
      <c r="S25" s="261"/>
      <c r="T25" s="262"/>
      <c r="U25" s="250"/>
      <c r="V25" s="251"/>
      <c r="W25" s="261"/>
      <c r="X25" s="262"/>
      <c r="Y25" s="250"/>
      <c r="Z25" s="74"/>
    </row>
    <row r="26" spans="1:26" ht="21" customHeight="1">
      <c r="A26" s="386"/>
      <c r="B26" s="387"/>
      <c r="C26" s="45"/>
      <c r="D26" s="96"/>
      <c r="E26" s="46"/>
      <c r="F26" s="46"/>
      <c r="G26" s="378" t="s">
        <v>336</v>
      </c>
      <c r="H26" s="373"/>
      <c r="I26" s="46">
        <f>SUM(E6:E24,I6:I24)</f>
        <v>8580</v>
      </c>
      <c r="J26" s="75">
        <f>SUM(F6:F17,J6:J17)</f>
        <v>0</v>
      </c>
      <c r="K26" s="372" t="s">
        <v>336</v>
      </c>
      <c r="L26" s="373"/>
      <c r="M26" s="46">
        <f>SUM(M6:M24)</f>
        <v>170</v>
      </c>
      <c r="N26" s="75">
        <f>SUM(N6)</f>
        <v>0</v>
      </c>
      <c r="O26" s="372" t="s">
        <v>336</v>
      </c>
      <c r="P26" s="373"/>
      <c r="Q26" s="46">
        <f>SUM(Q6:Q24)</f>
        <v>0</v>
      </c>
      <c r="R26" s="75">
        <f>SUM(R6:R7)</f>
        <v>0</v>
      </c>
      <c r="S26" s="372" t="s">
        <v>336</v>
      </c>
      <c r="T26" s="373"/>
      <c r="U26" s="46">
        <f>SUM(U6:U24)</f>
        <v>3140</v>
      </c>
      <c r="V26" s="75">
        <f>SUM(V6:V7)</f>
        <v>0</v>
      </c>
      <c r="W26" s="372" t="s">
        <v>336</v>
      </c>
      <c r="X26" s="373"/>
      <c r="Y26" s="46">
        <f>SUM(Y6:Y24)</f>
        <v>0</v>
      </c>
      <c r="Z26" s="75">
        <f>SUM(Z6:Z24)</f>
        <v>0</v>
      </c>
    </row>
    <row r="27" spans="1:26" ht="21" customHeight="1">
      <c r="A27" s="49"/>
      <c r="B27" s="49"/>
      <c r="C27" s="59" t="str">
        <f>A4&amp;"公表部数　計"</f>
        <v>佐伯市公表部数　計</v>
      </c>
      <c r="D27" s="375">
        <f>SUM(I26,M26,Q26,U26,Y26)</f>
        <v>11890</v>
      </c>
      <c r="E27" s="375"/>
      <c r="F27" s="199" t="s">
        <v>87</v>
      </c>
      <c r="G27" s="31"/>
      <c r="H27" s="31"/>
      <c r="I27" s="199"/>
      <c r="J27" s="199"/>
      <c r="K27" s="31"/>
      <c r="L27" s="31"/>
      <c r="M27" s="199"/>
      <c r="N27" s="199"/>
      <c r="O27" s="31"/>
      <c r="P27" s="31"/>
      <c r="Q27" s="199"/>
      <c r="R27" s="199"/>
      <c r="S27" s="31"/>
      <c r="T27" s="31"/>
      <c r="U27" s="199"/>
      <c r="V27" s="21" t="str">
        <f>A4&amp;"折込部数　計"</f>
        <v>佐伯市折込部数　計</v>
      </c>
      <c r="W27" s="71">
        <f>SUM(J26,N26,R26,V26,Z26)</f>
        <v>0</v>
      </c>
      <c r="X27" s="71"/>
      <c r="Y27" s="22" t="s">
        <v>87</v>
      </c>
      <c r="Z27" s="21" t="str">
        <f>COUNT(F6:F24,J6:J24,N6:N24,R6:R24,V6:V24,Z6:Z24)&amp;"エリア"</f>
        <v>0エリア</v>
      </c>
    </row>
    <row r="28" spans="1:26" ht="21" customHeight="1">
      <c r="A28" s="50"/>
      <c r="B28" s="50"/>
      <c r="C28" s="11"/>
      <c r="D28" s="11"/>
      <c r="E28" s="32"/>
      <c r="F28" s="32"/>
      <c r="G28" s="11"/>
      <c r="H28" s="11"/>
      <c r="I28" s="32"/>
      <c r="J28" s="32"/>
      <c r="K28" s="11"/>
      <c r="L28" s="11"/>
      <c r="M28" s="32"/>
      <c r="N28" s="32"/>
      <c r="O28" s="11"/>
      <c r="P28" s="11"/>
      <c r="Q28" s="32"/>
      <c r="R28" s="32"/>
      <c r="S28" s="11"/>
      <c r="T28" s="11"/>
      <c r="U28" s="32"/>
      <c r="V28" s="33"/>
      <c r="W28" s="11"/>
      <c r="X28" s="11"/>
      <c r="Y28" s="32"/>
      <c r="Z28" s="33"/>
    </row>
    <row r="29" spans="1:26" ht="21" customHeight="1"/>
    <row r="30" spans="1:26" ht="21" customHeight="1"/>
    <row r="31" spans="1:26" ht="21" customHeight="1"/>
    <row r="32" spans="1:26" ht="21" customHeight="1"/>
    <row r="33" spans="1:29" ht="21" customHeight="1"/>
    <row r="34" spans="1:29" ht="21" customHeight="1"/>
    <row r="35" spans="1:29">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89" t="s">
        <v>426</v>
      </c>
      <c r="AA35" s="19"/>
      <c r="AB35" s="20"/>
      <c r="AC35" s="24"/>
    </row>
    <row r="36" spans="1:29" ht="21" customHeight="1">
      <c r="A36" s="91" t="s">
        <v>598</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c r="AB36" s="20"/>
      <c r="AC36" s="20"/>
    </row>
  </sheetData>
  <customSheetViews>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2">
    <mergeCell ref="W4:Z4"/>
    <mergeCell ref="O4:R4"/>
    <mergeCell ref="S4:V4"/>
    <mergeCell ref="W2:Y2"/>
    <mergeCell ref="W1:Y1"/>
    <mergeCell ref="L1:O1"/>
    <mergeCell ref="P1:S1"/>
    <mergeCell ref="T1:V1"/>
    <mergeCell ref="L2:O2"/>
    <mergeCell ref="P2:S2"/>
    <mergeCell ref="T2:V2"/>
    <mergeCell ref="A1:E1"/>
    <mergeCell ref="C4:J4"/>
    <mergeCell ref="K4:N4"/>
    <mergeCell ref="A4:B26"/>
    <mergeCell ref="I1:J1"/>
    <mergeCell ref="A2:E2"/>
    <mergeCell ref="I2:J2"/>
    <mergeCell ref="F2:H2"/>
    <mergeCell ref="F1:H1"/>
    <mergeCell ref="C5:D5"/>
    <mergeCell ref="G26:H26"/>
    <mergeCell ref="K26:L26"/>
    <mergeCell ref="S26:T26"/>
    <mergeCell ref="O26:P26"/>
    <mergeCell ref="W26:X26"/>
    <mergeCell ref="D27:E27"/>
    <mergeCell ref="W5:X5"/>
    <mergeCell ref="S5:T5"/>
    <mergeCell ref="O5:P5"/>
    <mergeCell ref="K5:L5"/>
    <mergeCell ref="G5:H5"/>
  </mergeCells>
  <phoneticPr fontId="2"/>
  <dataValidations count="1">
    <dataValidation type="whole" operator="lessThanOrEqual" allowBlank="1" showInputMessage="1" showErrorMessage="1" sqref="N6:N7 Z6 R6:R7 V6:V7 F6:F25" xr:uid="{00000000-0002-0000-0A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tint="0.59999389629810485"/>
    <pageSetUpPr fitToPage="1"/>
  </sheetPr>
  <dimension ref="A1:AA44"/>
  <sheetViews>
    <sheetView showGridLines="0" showZeros="0" zoomScale="90" zoomScaleNormal="90" workbookViewId="0">
      <selection sqref="A1:E1"/>
    </sheetView>
  </sheetViews>
  <sheetFormatPr defaultColWidth="9" defaultRowHeight="13.5"/>
  <cols>
    <col min="1" max="2" width="3.5" style="18" customWidth="1"/>
    <col min="3" max="3" width="11.625" style="20" customWidth="1"/>
    <col min="4" max="4" width="4.625" style="20" customWidth="1"/>
    <col min="5" max="6" width="8.625" style="22" customWidth="1"/>
    <col min="7" max="7" width="11.625" style="20" customWidth="1"/>
    <col min="8" max="8" width="4.625" style="20" customWidth="1"/>
    <col min="9" max="10" width="8.625" style="22" customWidth="1"/>
    <col min="11" max="11" width="11.625" style="20" customWidth="1"/>
    <col min="12" max="12" width="4.625" style="20" customWidth="1"/>
    <col min="13" max="14" width="8.625" style="22" customWidth="1"/>
    <col min="15" max="15" width="11.625" style="20" customWidth="1"/>
    <col min="16" max="16" width="4.625" style="20" customWidth="1"/>
    <col min="17" max="18" width="8.625" style="22" customWidth="1"/>
    <col min="19" max="19" width="11.625" style="20" customWidth="1"/>
    <col min="20" max="20" width="4.625" style="20" customWidth="1"/>
    <col min="21" max="22" width="8.625" style="22" customWidth="1"/>
    <col min="23" max="23" width="11.625" style="20" customWidth="1"/>
    <col min="24" max="24" width="4.625" style="20" customWidth="1"/>
    <col min="25" max="26" width="8.625" style="22" customWidth="1"/>
    <col min="27" max="16384" width="9" style="12"/>
  </cols>
  <sheetData>
    <row r="1" spans="1:27" s="5" customFormat="1" ht="13.5" customHeight="1">
      <c r="A1" s="339" t="s">
        <v>15</v>
      </c>
      <c r="B1" s="340"/>
      <c r="C1" s="340"/>
      <c r="D1" s="340"/>
      <c r="E1" s="340"/>
      <c r="F1" s="349" t="s">
        <v>16</v>
      </c>
      <c r="G1" s="350"/>
      <c r="H1" s="351"/>
      <c r="I1" s="343" t="s">
        <v>17</v>
      </c>
      <c r="J1" s="343"/>
      <c r="K1" s="209" t="s">
        <v>0</v>
      </c>
      <c r="L1" s="349" t="s">
        <v>18</v>
      </c>
      <c r="M1" s="350"/>
      <c r="N1" s="350"/>
      <c r="O1" s="351"/>
      <c r="P1" s="349" t="s">
        <v>19</v>
      </c>
      <c r="Q1" s="350"/>
      <c r="R1" s="350"/>
      <c r="S1" s="351"/>
      <c r="T1" s="349" t="s">
        <v>20</v>
      </c>
      <c r="U1" s="350"/>
      <c r="V1" s="351"/>
      <c r="W1" s="343" t="s">
        <v>21</v>
      </c>
      <c r="X1" s="343"/>
      <c r="Y1" s="343"/>
      <c r="Z1" s="109" t="s">
        <v>22</v>
      </c>
    </row>
    <row r="2" spans="1:27" s="6" customFormat="1" ht="24.95" customHeight="1">
      <c r="A2" s="341"/>
      <c r="B2" s="342"/>
      <c r="C2" s="342"/>
      <c r="D2" s="342"/>
      <c r="E2" s="342"/>
      <c r="F2" s="346">
        <f>SUM(大分市:玖珠郡・日田市!I2:J2)</f>
        <v>0</v>
      </c>
      <c r="G2" s="347"/>
      <c r="H2" s="348"/>
      <c r="I2" s="354">
        <f>SUM(W19,W29)</f>
        <v>0</v>
      </c>
      <c r="J2" s="354"/>
      <c r="K2" s="208"/>
      <c r="L2" s="344"/>
      <c r="M2" s="353"/>
      <c r="N2" s="353"/>
      <c r="O2" s="345"/>
      <c r="P2" s="344"/>
      <c r="Q2" s="353"/>
      <c r="R2" s="353"/>
      <c r="S2" s="345"/>
      <c r="T2" s="344"/>
      <c r="U2" s="353"/>
      <c r="V2" s="345"/>
      <c r="W2" s="354"/>
      <c r="X2" s="354"/>
      <c r="Y2" s="354"/>
      <c r="Z2" s="149"/>
      <c r="AA2" s="112"/>
    </row>
    <row r="3" spans="1:27" s="6" customFormat="1" ht="12" customHeight="1">
      <c r="A3" s="7"/>
      <c r="B3" s="7"/>
      <c r="C3" s="8"/>
      <c r="D3" s="8"/>
      <c r="E3" s="9"/>
      <c r="F3" s="9"/>
      <c r="G3" s="10"/>
      <c r="H3" s="10"/>
      <c r="I3" s="11"/>
      <c r="J3" s="11"/>
      <c r="K3" s="10"/>
      <c r="L3" s="10"/>
      <c r="M3" s="11"/>
      <c r="N3" s="11"/>
      <c r="O3" s="10"/>
      <c r="P3" s="10"/>
      <c r="Q3" s="11"/>
      <c r="R3" s="11"/>
      <c r="S3" s="10"/>
      <c r="T3" s="10"/>
      <c r="U3" s="11"/>
      <c r="V3" s="11"/>
      <c r="W3" s="10"/>
      <c r="X3" s="10"/>
      <c r="Y3" s="11"/>
      <c r="Z3" s="11"/>
    </row>
    <row r="4" spans="1:27" ht="21" customHeight="1">
      <c r="A4" s="382" t="s">
        <v>109</v>
      </c>
      <c r="B4" s="392"/>
      <c r="C4" s="366" t="s">
        <v>81</v>
      </c>
      <c r="D4" s="363"/>
      <c r="E4" s="364"/>
      <c r="F4" s="364"/>
      <c r="G4" s="364"/>
      <c r="H4" s="364"/>
      <c r="I4" s="364"/>
      <c r="J4" s="367"/>
      <c r="K4" s="363" t="s">
        <v>82</v>
      </c>
      <c r="L4" s="363"/>
      <c r="M4" s="364"/>
      <c r="N4" s="365"/>
      <c r="O4" s="366" t="s">
        <v>83</v>
      </c>
      <c r="P4" s="363"/>
      <c r="Q4" s="364"/>
      <c r="R4" s="367"/>
      <c r="S4" s="363" t="s">
        <v>84</v>
      </c>
      <c r="T4" s="363"/>
      <c r="U4" s="364"/>
      <c r="V4" s="365"/>
      <c r="W4" s="366" t="s">
        <v>85</v>
      </c>
      <c r="X4" s="363"/>
      <c r="Y4" s="364"/>
      <c r="Z4" s="367"/>
    </row>
    <row r="5" spans="1:27" s="5" customFormat="1" ht="21" customHeight="1">
      <c r="A5" s="384"/>
      <c r="B5" s="393"/>
      <c r="C5" s="330" t="s">
        <v>338</v>
      </c>
      <c r="D5" s="331"/>
      <c r="E5" s="54" t="s">
        <v>102</v>
      </c>
      <c r="F5" s="52" t="s">
        <v>103</v>
      </c>
      <c r="G5" s="371" t="s">
        <v>338</v>
      </c>
      <c r="H5" s="331"/>
      <c r="I5" s="52" t="s">
        <v>102</v>
      </c>
      <c r="J5" s="52" t="s">
        <v>103</v>
      </c>
      <c r="K5" s="330" t="s">
        <v>338</v>
      </c>
      <c r="L5" s="331"/>
      <c r="M5" s="52" t="s">
        <v>102</v>
      </c>
      <c r="N5" s="52" t="s">
        <v>103</v>
      </c>
      <c r="O5" s="330" t="s">
        <v>338</v>
      </c>
      <c r="P5" s="331"/>
      <c r="Q5" s="52" t="s">
        <v>102</v>
      </c>
      <c r="R5" s="52" t="s">
        <v>103</v>
      </c>
      <c r="S5" s="330" t="s">
        <v>338</v>
      </c>
      <c r="T5" s="331"/>
      <c r="U5" s="52" t="s">
        <v>102</v>
      </c>
      <c r="V5" s="52" t="s">
        <v>103</v>
      </c>
      <c r="W5" s="330" t="s">
        <v>338</v>
      </c>
      <c r="X5" s="331"/>
      <c r="Y5" s="52" t="s">
        <v>102</v>
      </c>
      <c r="Z5" s="53" t="s">
        <v>103</v>
      </c>
    </row>
    <row r="6" spans="1:27" ht="21" customHeight="1">
      <c r="A6" s="384"/>
      <c r="B6" s="393"/>
      <c r="C6" s="39" t="s">
        <v>241</v>
      </c>
      <c r="D6" s="103" t="s">
        <v>330</v>
      </c>
      <c r="E6" s="4">
        <v>310</v>
      </c>
      <c r="F6" s="161"/>
      <c r="G6" s="14"/>
      <c r="H6" s="38"/>
      <c r="I6" s="4"/>
      <c r="J6" s="80"/>
      <c r="K6" s="13"/>
      <c r="L6" s="103"/>
      <c r="M6" s="102"/>
      <c r="N6" s="73"/>
      <c r="O6" s="13"/>
      <c r="P6" s="103"/>
      <c r="Q6" s="4"/>
      <c r="R6" s="73"/>
      <c r="S6" s="13" t="s">
        <v>136</v>
      </c>
      <c r="T6" s="103"/>
      <c r="U6" s="4">
        <v>420</v>
      </c>
      <c r="V6" s="73"/>
      <c r="W6" s="13"/>
      <c r="X6" s="103"/>
      <c r="Y6" s="4"/>
      <c r="Z6" s="73"/>
    </row>
    <row r="7" spans="1:27" ht="21" customHeight="1">
      <c r="A7" s="384"/>
      <c r="B7" s="393"/>
      <c r="C7" s="39" t="s">
        <v>242</v>
      </c>
      <c r="D7" s="103" t="s">
        <v>330</v>
      </c>
      <c r="E7" s="4">
        <v>450</v>
      </c>
      <c r="F7" s="161"/>
      <c r="G7" s="14"/>
      <c r="H7" s="38"/>
      <c r="I7" s="4"/>
      <c r="J7" s="76"/>
      <c r="K7" s="13"/>
      <c r="L7" s="103"/>
      <c r="M7" s="4"/>
      <c r="N7" s="73"/>
      <c r="O7" s="13"/>
      <c r="P7" s="103"/>
      <c r="Q7" s="4"/>
      <c r="R7" s="73"/>
      <c r="S7" s="13"/>
      <c r="T7" s="103"/>
      <c r="U7" s="4"/>
      <c r="V7" s="73"/>
      <c r="W7" s="13"/>
      <c r="X7" s="103"/>
      <c r="Y7" s="4"/>
      <c r="Z7" s="73"/>
    </row>
    <row r="8" spans="1:27" ht="21" customHeight="1">
      <c r="A8" s="384"/>
      <c r="B8" s="393"/>
      <c r="C8" s="39" t="s">
        <v>243</v>
      </c>
      <c r="D8" s="103" t="s">
        <v>330</v>
      </c>
      <c r="E8" s="4">
        <v>340</v>
      </c>
      <c r="F8" s="161"/>
      <c r="G8" s="14"/>
      <c r="H8" s="38"/>
      <c r="I8" s="4"/>
      <c r="J8" s="76"/>
      <c r="K8" s="13"/>
      <c r="L8" s="103"/>
      <c r="M8" s="4"/>
      <c r="N8" s="73"/>
      <c r="O8" s="13"/>
      <c r="P8" s="103"/>
      <c r="Q8" s="4"/>
      <c r="R8" s="73"/>
      <c r="S8" s="13"/>
      <c r="T8" s="103"/>
      <c r="U8" s="102"/>
      <c r="V8" s="73"/>
      <c r="W8" s="13"/>
      <c r="X8" s="103"/>
      <c r="Y8" s="4"/>
      <c r="Z8" s="73"/>
    </row>
    <row r="9" spans="1:27" ht="21" customHeight="1">
      <c r="A9" s="384"/>
      <c r="B9" s="393"/>
      <c r="C9" s="39" t="s">
        <v>244</v>
      </c>
      <c r="D9" s="103" t="s">
        <v>330</v>
      </c>
      <c r="E9" s="4">
        <v>660</v>
      </c>
      <c r="F9" s="161"/>
      <c r="G9" s="14"/>
      <c r="H9" s="38"/>
      <c r="I9" s="4"/>
      <c r="J9" s="76"/>
      <c r="K9" s="13"/>
      <c r="L9" s="103"/>
      <c r="M9" s="4"/>
      <c r="N9" s="73"/>
      <c r="O9" s="13"/>
      <c r="P9" s="103"/>
      <c r="Q9" s="4"/>
      <c r="R9" s="73"/>
      <c r="S9" s="13"/>
      <c r="T9" s="103"/>
      <c r="U9" s="4"/>
      <c r="V9" s="73"/>
      <c r="W9" s="13"/>
      <c r="X9" s="103"/>
      <c r="Y9" s="4"/>
      <c r="Z9" s="73"/>
    </row>
    <row r="10" spans="1:27" ht="21" customHeight="1">
      <c r="A10" s="384"/>
      <c r="B10" s="393"/>
      <c r="C10" s="39" t="s">
        <v>245</v>
      </c>
      <c r="D10" s="103" t="s">
        <v>330</v>
      </c>
      <c r="E10" s="4">
        <v>490</v>
      </c>
      <c r="F10" s="161"/>
      <c r="G10" s="14"/>
      <c r="H10" s="38"/>
      <c r="I10" s="4"/>
      <c r="J10" s="76"/>
      <c r="K10" s="13"/>
      <c r="L10" s="103"/>
      <c r="M10" s="4"/>
      <c r="N10" s="73"/>
      <c r="O10" s="13"/>
      <c r="P10" s="103"/>
      <c r="Q10" s="4"/>
      <c r="R10" s="73"/>
      <c r="S10" s="13"/>
      <c r="T10" s="103"/>
      <c r="U10" s="102"/>
      <c r="V10" s="73"/>
      <c r="W10" s="13"/>
      <c r="X10" s="103"/>
      <c r="Y10" s="4"/>
      <c r="Z10" s="73"/>
    </row>
    <row r="11" spans="1:27" ht="21" customHeight="1">
      <c r="A11" s="384"/>
      <c r="B11" s="393"/>
      <c r="C11" s="39" t="s">
        <v>246</v>
      </c>
      <c r="D11" s="103" t="s">
        <v>552</v>
      </c>
      <c r="E11" s="4">
        <v>330</v>
      </c>
      <c r="F11" s="161"/>
      <c r="G11" s="14"/>
      <c r="H11" s="38"/>
      <c r="I11" s="4"/>
      <c r="J11" s="76"/>
      <c r="K11" s="13"/>
      <c r="L11" s="103"/>
      <c r="M11" s="4"/>
      <c r="N11" s="73"/>
      <c r="O11" s="13"/>
      <c r="P11" s="103"/>
      <c r="Q11" s="4"/>
      <c r="R11" s="73"/>
      <c r="S11" s="13"/>
      <c r="T11" s="103"/>
      <c r="U11" s="4"/>
      <c r="V11" s="73"/>
      <c r="W11" s="13"/>
      <c r="X11" s="103"/>
      <c r="Y11" s="4"/>
      <c r="Z11" s="73"/>
    </row>
    <row r="12" spans="1:27" ht="21" customHeight="1">
      <c r="A12" s="384"/>
      <c r="B12" s="393"/>
      <c r="C12" s="39" t="s">
        <v>347</v>
      </c>
      <c r="D12" s="103" t="s">
        <v>327</v>
      </c>
      <c r="E12" s="4">
        <v>2200</v>
      </c>
      <c r="F12" s="161"/>
      <c r="G12" s="14"/>
      <c r="H12" s="38"/>
      <c r="I12" s="4"/>
      <c r="J12" s="76"/>
      <c r="K12" s="13"/>
      <c r="L12" s="103"/>
      <c r="M12" s="4"/>
      <c r="N12" s="73"/>
      <c r="O12" s="13"/>
      <c r="P12" s="103"/>
      <c r="Q12" s="4"/>
      <c r="R12" s="73"/>
      <c r="S12" s="13"/>
      <c r="T12" s="103"/>
      <c r="U12" s="4"/>
      <c r="V12" s="73"/>
      <c r="W12" s="13"/>
      <c r="X12" s="103"/>
      <c r="Y12" s="4"/>
      <c r="Z12" s="73"/>
    </row>
    <row r="13" spans="1:27" ht="21" customHeight="1">
      <c r="A13" s="384"/>
      <c r="B13" s="393"/>
      <c r="C13" s="39" t="s">
        <v>247</v>
      </c>
      <c r="D13" s="103" t="s">
        <v>313</v>
      </c>
      <c r="E13" s="4">
        <v>340</v>
      </c>
      <c r="F13" s="161"/>
      <c r="G13" s="14"/>
      <c r="H13" s="38"/>
      <c r="I13" s="4"/>
      <c r="J13" s="76"/>
      <c r="K13" s="13"/>
      <c r="L13" s="103"/>
      <c r="M13" s="4"/>
      <c r="N13" s="73"/>
      <c r="O13" s="13"/>
      <c r="P13" s="103"/>
      <c r="Q13" s="4"/>
      <c r="R13" s="73"/>
      <c r="S13" s="13"/>
      <c r="T13" s="103"/>
      <c r="U13" s="4"/>
      <c r="V13" s="73"/>
      <c r="W13" s="13"/>
      <c r="X13" s="103"/>
      <c r="Y13" s="4"/>
      <c r="Z13" s="73"/>
    </row>
    <row r="14" spans="1:27" ht="21" customHeight="1">
      <c r="A14" s="384"/>
      <c r="B14" s="393"/>
      <c r="C14" s="39" t="s">
        <v>248</v>
      </c>
      <c r="D14" s="103" t="s">
        <v>313</v>
      </c>
      <c r="E14" s="4">
        <v>910</v>
      </c>
      <c r="F14" s="161"/>
      <c r="G14" s="14"/>
      <c r="H14" s="38"/>
      <c r="I14" s="4"/>
      <c r="J14" s="76"/>
      <c r="K14" s="13"/>
      <c r="L14" s="103"/>
      <c r="M14" s="4"/>
      <c r="N14" s="73"/>
      <c r="O14" s="13"/>
      <c r="P14" s="103"/>
      <c r="Q14" s="4"/>
      <c r="R14" s="73"/>
      <c r="S14" s="13"/>
      <c r="T14" s="103"/>
      <c r="U14" s="4"/>
      <c r="V14" s="73"/>
      <c r="W14" s="13"/>
      <c r="X14" s="103"/>
      <c r="Y14" s="4"/>
      <c r="Z14" s="73"/>
    </row>
    <row r="15" spans="1:27" ht="21" customHeight="1">
      <c r="A15" s="384"/>
      <c r="B15" s="393"/>
      <c r="C15" s="140"/>
      <c r="D15" s="210"/>
      <c r="E15" s="113"/>
      <c r="F15" s="259"/>
      <c r="G15" s="266"/>
      <c r="H15" s="142"/>
      <c r="I15" s="113"/>
      <c r="J15" s="267"/>
      <c r="K15" s="255"/>
      <c r="L15" s="210"/>
      <c r="M15" s="113"/>
      <c r="N15" s="228"/>
      <c r="O15" s="255"/>
      <c r="P15" s="210"/>
      <c r="Q15" s="113"/>
      <c r="R15" s="228"/>
      <c r="S15" s="255"/>
      <c r="T15" s="210"/>
      <c r="U15" s="113"/>
      <c r="V15" s="228"/>
      <c r="W15" s="255"/>
      <c r="X15" s="210"/>
      <c r="Y15" s="113"/>
      <c r="Z15" s="228"/>
    </row>
    <row r="16" spans="1:27" ht="21" customHeight="1">
      <c r="A16" s="384"/>
      <c r="B16" s="393"/>
      <c r="C16" s="26" t="s">
        <v>556</v>
      </c>
      <c r="D16" s="210"/>
      <c r="E16" s="113"/>
      <c r="F16" s="259"/>
      <c r="G16" s="266"/>
      <c r="H16" s="142"/>
      <c r="I16" s="113"/>
      <c r="J16" s="267"/>
      <c r="K16" s="255"/>
      <c r="L16" s="210"/>
      <c r="M16" s="113"/>
      <c r="N16" s="228"/>
      <c r="O16" s="255"/>
      <c r="P16" s="210"/>
      <c r="Q16" s="113"/>
      <c r="R16" s="228"/>
      <c r="S16" s="255"/>
      <c r="T16" s="210"/>
      <c r="U16" s="113"/>
      <c r="V16" s="228"/>
      <c r="W16" s="255"/>
      <c r="X16" s="210"/>
      <c r="Y16" s="113"/>
      <c r="Z16" s="228"/>
    </row>
    <row r="17" spans="1:26" ht="21" customHeight="1">
      <c r="A17" s="384"/>
      <c r="B17" s="393"/>
      <c r="C17" s="26" t="s">
        <v>504</v>
      </c>
      <c r="D17" s="139"/>
      <c r="E17" s="17"/>
      <c r="F17" s="72"/>
      <c r="G17" s="44"/>
      <c r="H17" s="93"/>
      <c r="I17" s="17"/>
      <c r="J17" s="77"/>
      <c r="K17" s="26"/>
      <c r="L17" s="139"/>
      <c r="M17" s="17"/>
      <c r="N17" s="74"/>
      <c r="O17" s="26"/>
      <c r="P17" s="139"/>
      <c r="Q17" s="17"/>
      <c r="R17" s="74"/>
      <c r="S17" s="26"/>
      <c r="T17" s="139"/>
      <c r="U17" s="17"/>
      <c r="V17" s="74"/>
      <c r="W17" s="26"/>
      <c r="X17" s="139"/>
      <c r="Y17" s="17"/>
      <c r="Z17" s="74"/>
    </row>
    <row r="18" spans="1:26" ht="21" customHeight="1">
      <c r="A18" s="386"/>
      <c r="B18" s="394"/>
      <c r="C18" s="45"/>
      <c r="D18" s="96"/>
      <c r="E18" s="46"/>
      <c r="F18" s="46"/>
      <c r="G18" s="376" t="s">
        <v>334</v>
      </c>
      <c r="H18" s="377"/>
      <c r="I18" s="46">
        <f>SUM(E6:E17,I6:I17)</f>
        <v>6030</v>
      </c>
      <c r="J18" s="75">
        <f>SUM(F6:F17,J6:J17)</f>
        <v>0</v>
      </c>
      <c r="K18" s="379" t="s">
        <v>334</v>
      </c>
      <c r="L18" s="377"/>
      <c r="M18" s="46">
        <f>SUM(M6:M17)</f>
        <v>0</v>
      </c>
      <c r="N18" s="75">
        <f>SUM(N6:N17)</f>
        <v>0</v>
      </c>
      <c r="O18" s="379" t="s">
        <v>334</v>
      </c>
      <c r="P18" s="377"/>
      <c r="Q18" s="46">
        <f>SUM(Q6:Q17)</f>
        <v>0</v>
      </c>
      <c r="R18" s="75">
        <f>SUM(R6:R17)</f>
        <v>0</v>
      </c>
      <c r="S18" s="379" t="s">
        <v>334</v>
      </c>
      <c r="T18" s="377"/>
      <c r="U18" s="46">
        <f>SUM(U6:U17)</f>
        <v>420</v>
      </c>
      <c r="V18" s="75">
        <f>SUM(V6:V17)</f>
        <v>0</v>
      </c>
      <c r="W18" s="379" t="s">
        <v>334</v>
      </c>
      <c r="X18" s="377"/>
      <c r="Y18" s="46">
        <f>SUM(Y6:Y17)</f>
        <v>0</v>
      </c>
      <c r="Z18" s="75">
        <f>SUM(Z6:Z17)</f>
        <v>0</v>
      </c>
    </row>
    <row r="19" spans="1:26" ht="21" customHeight="1">
      <c r="A19" s="34"/>
      <c r="B19" s="34"/>
      <c r="C19" s="60" t="str">
        <f>A4&amp;"公表部数計"</f>
        <v>豊後大野市公表部数計</v>
      </c>
      <c r="D19" s="374">
        <f>SUM(I18,M18,Q18,U18,Y18)</f>
        <v>6450</v>
      </c>
      <c r="E19" s="374"/>
      <c r="F19" s="28" t="s">
        <v>87</v>
      </c>
      <c r="G19" s="27"/>
      <c r="H19" s="27"/>
      <c r="I19" s="28"/>
      <c r="J19" s="28"/>
      <c r="K19" s="27"/>
      <c r="L19" s="27"/>
      <c r="M19" s="28"/>
      <c r="N19" s="28"/>
      <c r="O19" s="27"/>
      <c r="P19" s="27"/>
      <c r="Q19" s="28"/>
      <c r="R19" s="28"/>
      <c r="S19" s="27"/>
      <c r="T19" s="27"/>
      <c r="U19" s="28"/>
      <c r="V19" s="21" t="str">
        <f>A4&amp;"　計"</f>
        <v>豊後大野市　計</v>
      </c>
      <c r="W19" s="71">
        <f>SUM(J18,N18,R18,V18,Z18)</f>
        <v>0</v>
      </c>
      <c r="X19" s="71"/>
      <c r="Y19" s="22" t="s">
        <v>87</v>
      </c>
      <c r="Z19" s="21" t="str">
        <f>COUNT(F6:F17,J6:J17,N6:N17,R6:R17,V6:V17,Z6:Z17)&amp;"エリア"</f>
        <v>0エリア</v>
      </c>
    </row>
    <row r="20" spans="1:26" ht="21" customHeight="1">
      <c r="A20" s="382" t="s">
        <v>95</v>
      </c>
      <c r="B20" s="383"/>
      <c r="C20" s="366" t="s">
        <v>81</v>
      </c>
      <c r="D20" s="363"/>
      <c r="E20" s="364"/>
      <c r="F20" s="364"/>
      <c r="G20" s="364"/>
      <c r="H20" s="364"/>
      <c r="I20" s="364"/>
      <c r="J20" s="367"/>
      <c r="K20" s="363" t="s">
        <v>82</v>
      </c>
      <c r="L20" s="363"/>
      <c r="M20" s="364"/>
      <c r="N20" s="365"/>
      <c r="O20" s="366" t="s">
        <v>83</v>
      </c>
      <c r="P20" s="363"/>
      <c r="Q20" s="364"/>
      <c r="R20" s="367"/>
      <c r="S20" s="363" t="s">
        <v>84</v>
      </c>
      <c r="T20" s="363"/>
      <c r="U20" s="364"/>
      <c r="V20" s="365"/>
      <c r="W20" s="366" t="s">
        <v>85</v>
      </c>
      <c r="X20" s="363"/>
      <c r="Y20" s="364"/>
      <c r="Z20" s="367"/>
    </row>
    <row r="21" spans="1:26" ht="21" customHeight="1">
      <c r="A21" s="384"/>
      <c r="B21" s="385"/>
      <c r="C21" s="57" t="s">
        <v>337</v>
      </c>
      <c r="D21" s="108" t="s">
        <v>313</v>
      </c>
      <c r="E21" s="40">
        <v>480</v>
      </c>
      <c r="F21" s="163"/>
      <c r="G21" s="43"/>
      <c r="H21" s="62"/>
      <c r="I21" s="42"/>
      <c r="J21" s="83"/>
      <c r="K21" s="41" t="s">
        <v>33</v>
      </c>
      <c r="L21" s="108"/>
      <c r="M21" s="42">
        <v>180</v>
      </c>
      <c r="N21" s="82"/>
      <c r="O21" s="41"/>
      <c r="P21" s="108"/>
      <c r="Q21" s="42">
        <v>0</v>
      </c>
      <c r="R21" s="82"/>
      <c r="S21" s="41" t="s">
        <v>33</v>
      </c>
      <c r="T21" s="108"/>
      <c r="U21" s="42">
        <v>120</v>
      </c>
      <c r="V21" s="82"/>
      <c r="W21" s="41"/>
      <c r="X21" s="108"/>
      <c r="Y21" s="101"/>
      <c r="Z21" s="82"/>
    </row>
    <row r="22" spans="1:26" ht="21" customHeight="1">
      <c r="A22" s="384"/>
      <c r="B22" s="385"/>
      <c r="C22" s="39" t="s">
        <v>237</v>
      </c>
      <c r="D22" s="103" t="s">
        <v>331</v>
      </c>
      <c r="E22" s="37">
        <v>1730</v>
      </c>
      <c r="F22" s="161"/>
      <c r="G22" s="14"/>
      <c r="H22" s="38"/>
      <c r="I22" s="4"/>
      <c r="J22" s="76"/>
      <c r="K22" s="13"/>
      <c r="L22" s="103"/>
      <c r="M22" s="4"/>
      <c r="N22" s="73"/>
      <c r="O22" s="13"/>
      <c r="P22" s="103"/>
      <c r="Q22" s="4"/>
      <c r="R22" s="73"/>
      <c r="S22" s="13" t="s">
        <v>34</v>
      </c>
      <c r="T22" s="103"/>
      <c r="U22" s="4">
        <v>150</v>
      </c>
      <c r="V22" s="73"/>
      <c r="W22" s="13"/>
      <c r="X22" s="103"/>
      <c r="Y22" s="4"/>
      <c r="Z22" s="73"/>
    </row>
    <row r="23" spans="1:26" ht="21" customHeight="1">
      <c r="A23" s="384"/>
      <c r="B23" s="385"/>
      <c r="C23" s="39" t="s">
        <v>238</v>
      </c>
      <c r="D23" s="103" t="s">
        <v>330</v>
      </c>
      <c r="E23" s="37">
        <v>420</v>
      </c>
      <c r="F23" s="161"/>
      <c r="G23" s="14"/>
      <c r="H23" s="38"/>
      <c r="I23" s="4"/>
      <c r="J23" s="76"/>
      <c r="K23" s="13"/>
      <c r="L23" s="103"/>
      <c r="M23" s="4"/>
      <c r="N23" s="73"/>
      <c r="O23" s="13"/>
      <c r="P23" s="103"/>
      <c r="Q23" s="4"/>
      <c r="R23" s="73"/>
      <c r="S23" s="13"/>
      <c r="T23" s="103"/>
      <c r="U23" s="4"/>
      <c r="V23" s="73"/>
      <c r="W23" s="13"/>
      <c r="X23" s="103"/>
      <c r="Y23" s="4"/>
      <c r="Z23" s="73"/>
    </row>
    <row r="24" spans="1:26" ht="21" customHeight="1">
      <c r="A24" s="384"/>
      <c r="B24" s="385"/>
      <c r="C24" s="39" t="s">
        <v>239</v>
      </c>
      <c r="D24" s="103" t="s">
        <v>313</v>
      </c>
      <c r="E24" s="37">
        <v>540</v>
      </c>
      <c r="F24" s="161"/>
      <c r="G24" s="14"/>
      <c r="H24" s="38"/>
      <c r="I24" s="4"/>
      <c r="J24" s="76"/>
      <c r="K24" s="13"/>
      <c r="L24" s="103"/>
      <c r="M24" s="4"/>
      <c r="N24" s="73"/>
      <c r="O24" s="13"/>
      <c r="P24" s="103"/>
      <c r="Q24" s="4"/>
      <c r="R24" s="73"/>
      <c r="S24" s="13"/>
      <c r="T24" s="103"/>
      <c r="U24" s="102"/>
      <c r="V24" s="73"/>
      <c r="W24" s="13"/>
      <c r="X24" s="103"/>
      <c r="Y24" s="4"/>
      <c r="Z24" s="73"/>
    </row>
    <row r="25" spans="1:26" ht="21" customHeight="1">
      <c r="A25" s="384"/>
      <c r="B25" s="385"/>
      <c r="C25" s="39" t="s">
        <v>240</v>
      </c>
      <c r="D25" s="103" t="s">
        <v>330</v>
      </c>
      <c r="E25" s="37">
        <v>870</v>
      </c>
      <c r="F25" s="164"/>
      <c r="G25" s="14"/>
      <c r="H25" s="38"/>
      <c r="I25" s="4"/>
      <c r="J25" s="76"/>
      <c r="K25" s="13"/>
      <c r="L25" s="103"/>
      <c r="M25" s="4"/>
      <c r="N25" s="73"/>
      <c r="O25" s="13"/>
      <c r="P25" s="103"/>
      <c r="Q25" s="4"/>
      <c r="R25" s="73"/>
      <c r="S25" s="13"/>
      <c r="T25" s="103"/>
      <c r="U25" s="4"/>
      <c r="V25" s="73"/>
      <c r="W25" s="13"/>
      <c r="X25" s="103"/>
      <c r="Y25" s="4"/>
      <c r="Z25" s="73"/>
    </row>
    <row r="26" spans="1:26" ht="21" customHeight="1">
      <c r="A26" s="384"/>
      <c r="B26" s="385"/>
      <c r="C26" s="140"/>
      <c r="D26" s="210"/>
      <c r="E26" s="257"/>
      <c r="F26" s="265"/>
      <c r="G26" s="266"/>
      <c r="H26" s="142"/>
      <c r="I26" s="113"/>
      <c r="J26" s="267"/>
      <c r="K26" s="255"/>
      <c r="L26" s="210"/>
      <c r="M26" s="113"/>
      <c r="N26" s="228"/>
      <c r="O26" s="255"/>
      <c r="P26" s="210"/>
      <c r="Q26" s="113"/>
      <c r="R26" s="228"/>
      <c r="S26" s="255"/>
      <c r="T26" s="210"/>
      <c r="U26" s="113"/>
      <c r="V26" s="228"/>
      <c r="W26" s="255"/>
      <c r="X26" s="210"/>
      <c r="Y26" s="113"/>
      <c r="Z26" s="228"/>
    </row>
    <row r="27" spans="1:26" ht="21" customHeight="1">
      <c r="A27" s="384"/>
      <c r="B27" s="385"/>
      <c r="C27" s="26" t="s">
        <v>505</v>
      </c>
      <c r="D27" s="139"/>
      <c r="E27" s="17"/>
      <c r="F27" s="72"/>
      <c r="G27" s="44"/>
      <c r="H27" s="93"/>
      <c r="I27" s="17"/>
      <c r="J27" s="77"/>
      <c r="K27" s="26"/>
      <c r="L27" s="139"/>
      <c r="M27" s="17"/>
      <c r="N27" s="74"/>
      <c r="O27" s="26"/>
      <c r="P27" s="139"/>
      <c r="Q27" s="17"/>
      <c r="R27" s="74"/>
      <c r="S27" s="26"/>
      <c r="T27" s="139"/>
      <c r="U27" s="17"/>
      <c r="V27" s="74"/>
      <c r="W27" s="26"/>
      <c r="X27" s="139"/>
      <c r="Y27" s="17"/>
      <c r="Z27" s="74"/>
    </row>
    <row r="28" spans="1:26" ht="21" customHeight="1">
      <c r="A28" s="386"/>
      <c r="B28" s="387"/>
      <c r="C28" s="45"/>
      <c r="D28" s="96"/>
      <c r="E28" s="46"/>
      <c r="F28" s="46"/>
      <c r="G28" s="380" t="s">
        <v>334</v>
      </c>
      <c r="H28" s="381"/>
      <c r="I28" s="46">
        <f>SUM(E21:E27,I21:I27)</f>
        <v>4040</v>
      </c>
      <c r="J28" s="75">
        <f>SUM(F21:F27,J21:J27)</f>
        <v>0</v>
      </c>
      <c r="K28" s="391" t="s">
        <v>334</v>
      </c>
      <c r="L28" s="381"/>
      <c r="M28" s="46">
        <f>SUM(M21:M27)</f>
        <v>180</v>
      </c>
      <c r="N28" s="75">
        <f>SUM(N21:N27)</f>
        <v>0</v>
      </c>
      <c r="O28" s="391" t="s">
        <v>334</v>
      </c>
      <c r="P28" s="381"/>
      <c r="Q28" s="46">
        <f>SUM(Q21:Q27)</f>
        <v>0</v>
      </c>
      <c r="R28" s="75">
        <f>SUM(R21:R27)</f>
        <v>0</v>
      </c>
      <c r="S28" s="391" t="s">
        <v>334</v>
      </c>
      <c r="T28" s="381"/>
      <c r="U28" s="46">
        <f>SUM(U21:U27)</f>
        <v>270</v>
      </c>
      <c r="V28" s="75">
        <f>SUM(V21:V27)</f>
        <v>0</v>
      </c>
      <c r="W28" s="391" t="s">
        <v>334</v>
      </c>
      <c r="X28" s="381"/>
      <c r="Y28" s="46">
        <f>SUM(Y21:Y27)</f>
        <v>0</v>
      </c>
      <c r="Z28" s="75">
        <f>SUM(Z21:Z27)</f>
        <v>0</v>
      </c>
    </row>
    <row r="29" spans="1:26" ht="21" customHeight="1">
      <c r="A29" s="51"/>
      <c r="B29" s="51"/>
      <c r="C29" s="58" t="str">
        <f>A20&amp;"公表部数　計"</f>
        <v>竹田市公表部数　計</v>
      </c>
      <c r="D29" s="375">
        <f>SUM(I28,M28,Q28,U28,Y28)</f>
        <v>4490</v>
      </c>
      <c r="E29" s="375"/>
      <c r="F29" s="199" t="s">
        <v>87</v>
      </c>
      <c r="G29" s="31"/>
      <c r="H29" s="31"/>
      <c r="I29" s="199"/>
      <c r="J29" s="199"/>
      <c r="K29" s="31"/>
      <c r="L29" s="31"/>
      <c r="M29" s="199"/>
      <c r="N29" s="199"/>
      <c r="O29" s="31"/>
      <c r="P29" s="31"/>
      <c r="Q29" s="199"/>
      <c r="R29" s="199"/>
      <c r="S29" s="31"/>
      <c r="T29" s="31"/>
      <c r="U29" s="199"/>
      <c r="V29" s="21" t="str">
        <f>A20&amp;"　計"</f>
        <v>竹田市　計</v>
      </c>
      <c r="W29" s="71">
        <f>SUM(J28,N28,R28,V28,Z28)</f>
        <v>0</v>
      </c>
      <c r="X29" s="71"/>
      <c r="Y29" s="22" t="s">
        <v>87</v>
      </c>
      <c r="Z29" s="21" t="str">
        <f>COUNT(F21:F27,J21:J27,N21:N27,R21:R27,V21:V27,Z21:Z27)&amp;"エリア"</f>
        <v>0エリア</v>
      </c>
    </row>
    <row r="30" spans="1:26" ht="21" customHeight="1">
      <c r="A30" s="56"/>
      <c r="B30" s="56"/>
      <c r="C30" s="61"/>
      <c r="D30" s="200"/>
      <c r="E30" s="200"/>
      <c r="F30" s="32"/>
      <c r="G30" s="11"/>
      <c r="H30" s="11"/>
      <c r="I30" s="32"/>
      <c r="J30" s="32"/>
      <c r="K30" s="11"/>
      <c r="L30" s="11"/>
      <c r="M30" s="32"/>
      <c r="N30" s="32"/>
      <c r="O30" s="11"/>
      <c r="P30" s="11"/>
      <c r="Q30" s="32"/>
      <c r="R30" s="32"/>
      <c r="S30" s="11"/>
      <c r="T30" s="11"/>
      <c r="U30" s="32"/>
      <c r="V30" s="21"/>
      <c r="W30" s="71"/>
      <c r="X30" s="71"/>
      <c r="Z30" s="21"/>
    </row>
    <row r="31" spans="1:26" ht="21" customHeight="1">
      <c r="A31" s="56"/>
      <c r="B31" s="56"/>
      <c r="C31" s="61"/>
      <c r="D31" s="200"/>
      <c r="E31" s="200"/>
      <c r="F31" s="32"/>
      <c r="G31" s="11"/>
      <c r="H31" s="11"/>
      <c r="I31" s="32"/>
      <c r="J31" s="32"/>
      <c r="K31" s="11"/>
      <c r="L31" s="11"/>
      <c r="M31" s="32"/>
      <c r="N31" s="32"/>
      <c r="O31" s="11"/>
      <c r="P31" s="11"/>
      <c r="Q31" s="32"/>
      <c r="R31" s="32"/>
      <c r="S31" s="11"/>
      <c r="T31" s="11"/>
      <c r="U31" s="32"/>
      <c r="V31" s="21"/>
      <c r="W31" s="71"/>
      <c r="X31" s="71"/>
      <c r="Z31" s="21"/>
    </row>
    <row r="32" spans="1:26" ht="21" customHeight="1">
      <c r="A32" s="56"/>
      <c r="B32" s="56"/>
      <c r="C32" s="61"/>
      <c r="D32" s="200"/>
      <c r="E32" s="200"/>
      <c r="F32" s="32"/>
      <c r="G32" s="11"/>
      <c r="H32" s="11"/>
      <c r="I32" s="32"/>
      <c r="J32" s="32"/>
      <c r="K32" s="11"/>
      <c r="L32" s="11"/>
      <c r="M32" s="32"/>
      <c r="N32" s="32"/>
      <c r="O32" s="11"/>
      <c r="P32" s="11"/>
      <c r="Q32" s="32"/>
      <c r="R32" s="32"/>
      <c r="S32" s="11"/>
      <c r="T32" s="11"/>
      <c r="U32" s="32"/>
      <c r="V32" s="21"/>
      <c r="W32" s="71"/>
      <c r="X32" s="71"/>
      <c r="Z32" s="21"/>
    </row>
    <row r="33" spans="1:27" s="6" customFormat="1" ht="21" customHeight="1">
      <c r="A33" s="7"/>
      <c r="B33" s="7"/>
      <c r="C33" s="11"/>
      <c r="D33" s="11"/>
      <c r="E33" s="32"/>
      <c r="F33" s="32"/>
      <c r="G33" s="11"/>
      <c r="H33" s="11"/>
      <c r="I33" s="32"/>
      <c r="J33" s="32"/>
      <c r="K33" s="11"/>
      <c r="L33" s="11"/>
      <c r="M33" s="32"/>
      <c r="N33" s="32"/>
      <c r="O33" s="11"/>
      <c r="P33" s="11"/>
      <c r="Q33" s="32"/>
      <c r="R33" s="32"/>
      <c r="S33" s="11"/>
      <c r="T33" s="11"/>
      <c r="U33" s="32"/>
      <c r="V33" s="33"/>
      <c r="W33" s="11"/>
      <c r="X33" s="11"/>
      <c r="Y33" s="32"/>
      <c r="Z33" s="33"/>
    </row>
    <row r="34" spans="1:27" s="6" customFormat="1" ht="21" customHeight="1">
      <c r="A34" s="7"/>
      <c r="B34" s="7"/>
      <c r="C34" s="11"/>
      <c r="D34" s="11"/>
      <c r="E34" s="32"/>
      <c r="F34" s="32"/>
      <c r="G34" s="11"/>
      <c r="H34" s="11"/>
      <c r="I34" s="32"/>
      <c r="J34" s="32"/>
      <c r="K34" s="11"/>
      <c r="L34" s="11"/>
      <c r="M34" s="32"/>
      <c r="N34" s="32"/>
      <c r="O34" s="11"/>
      <c r="P34" s="11"/>
      <c r="Q34" s="32"/>
      <c r="R34" s="32"/>
      <c r="S34" s="11"/>
      <c r="T34" s="11"/>
      <c r="U34" s="32"/>
      <c r="V34" s="32"/>
      <c r="W34" s="11"/>
      <c r="X34" s="11"/>
      <c r="Y34" s="32"/>
      <c r="Z34" s="32"/>
    </row>
    <row r="35" spans="1:27">
      <c r="A35" s="23"/>
      <c r="B35" s="23"/>
      <c r="C35" s="19"/>
      <c r="D35" s="19"/>
      <c r="E35" s="20"/>
      <c r="F35" s="20"/>
      <c r="G35" s="19"/>
      <c r="H35" s="19"/>
      <c r="I35" s="20"/>
      <c r="J35" s="20"/>
      <c r="K35" s="19"/>
      <c r="L35" s="19"/>
      <c r="M35" s="20"/>
      <c r="N35" s="20"/>
      <c r="O35" s="19"/>
      <c r="P35" s="19"/>
      <c r="Q35" s="20"/>
      <c r="R35" s="20"/>
      <c r="S35" s="19"/>
      <c r="T35" s="19"/>
      <c r="U35" s="20"/>
      <c r="V35" s="20"/>
      <c r="W35" s="19"/>
      <c r="X35" s="19"/>
      <c r="Y35" s="20"/>
      <c r="Z35" s="189" t="s">
        <v>426</v>
      </c>
      <c r="AA35" s="19"/>
    </row>
    <row r="36" spans="1:27" ht="21" customHeight="1">
      <c r="A36" s="91" t="s">
        <v>577</v>
      </c>
      <c r="B36" s="23"/>
      <c r="C36" s="19"/>
      <c r="D36" s="19"/>
      <c r="E36" s="20"/>
      <c r="F36" s="20"/>
      <c r="G36" s="19"/>
      <c r="H36" s="19"/>
      <c r="I36" s="20"/>
      <c r="J36" s="20"/>
      <c r="K36" s="19"/>
      <c r="L36" s="19"/>
      <c r="M36" s="20"/>
      <c r="N36" s="20"/>
      <c r="O36" s="19"/>
      <c r="P36" s="19"/>
      <c r="Q36" s="20"/>
      <c r="R36" s="20"/>
      <c r="S36" s="19"/>
      <c r="T36" s="19"/>
      <c r="U36" s="20"/>
      <c r="V36" s="20"/>
      <c r="W36" s="19"/>
      <c r="X36" s="19"/>
      <c r="Y36" s="20"/>
      <c r="Z36" s="92" t="s">
        <v>425</v>
      </c>
      <c r="AA36" s="19"/>
    </row>
    <row r="37" spans="1:27" s="6" customFormat="1">
      <c r="A37" s="7"/>
      <c r="B37" s="7"/>
      <c r="C37" s="11"/>
      <c r="D37" s="11"/>
      <c r="E37" s="32"/>
      <c r="F37" s="32"/>
      <c r="G37" s="11"/>
      <c r="H37" s="11"/>
      <c r="I37" s="32"/>
      <c r="J37" s="32"/>
      <c r="K37" s="11"/>
      <c r="L37" s="11"/>
      <c r="M37" s="32"/>
      <c r="N37" s="32"/>
      <c r="O37" s="11"/>
      <c r="P37" s="11"/>
      <c r="Q37" s="32"/>
      <c r="R37" s="32"/>
      <c r="S37" s="11"/>
      <c r="T37" s="11"/>
      <c r="U37" s="32"/>
      <c r="V37" s="32"/>
      <c r="W37" s="11"/>
      <c r="X37" s="11"/>
      <c r="Y37" s="32"/>
      <c r="Z37" s="32"/>
    </row>
    <row r="38" spans="1:27" s="6" customFormat="1">
      <c r="A38" s="7"/>
      <c r="B38" s="7"/>
      <c r="C38" s="11"/>
      <c r="D38" s="11"/>
      <c r="E38" s="32"/>
      <c r="F38" s="32"/>
      <c r="G38" s="11"/>
      <c r="H38" s="11"/>
      <c r="I38" s="32"/>
      <c r="J38" s="32"/>
      <c r="K38" s="11"/>
      <c r="L38" s="11"/>
      <c r="M38" s="32"/>
      <c r="N38" s="32"/>
      <c r="O38" s="11"/>
      <c r="P38" s="11"/>
      <c r="Q38" s="32"/>
      <c r="R38" s="32"/>
      <c r="S38" s="11"/>
      <c r="T38" s="11"/>
      <c r="U38" s="32"/>
      <c r="V38" s="32"/>
      <c r="W38" s="11"/>
      <c r="X38" s="11"/>
      <c r="Y38" s="32"/>
      <c r="Z38" s="32"/>
    </row>
    <row r="39" spans="1:27" s="6" customFormat="1">
      <c r="A39" s="7"/>
      <c r="B39" s="7"/>
      <c r="C39" s="11"/>
      <c r="D39" s="11"/>
      <c r="E39" s="32"/>
      <c r="F39" s="32"/>
      <c r="G39" s="11"/>
      <c r="H39" s="11"/>
      <c r="I39" s="32"/>
      <c r="J39" s="32"/>
      <c r="K39" s="11"/>
      <c r="L39" s="11"/>
      <c r="M39" s="32"/>
      <c r="N39" s="32"/>
      <c r="O39" s="11"/>
      <c r="P39" s="11"/>
      <c r="Q39" s="32"/>
      <c r="R39" s="32"/>
      <c r="S39" s="11"/>
      <c r="T39" s="11"/>
      <c r="U39" s="32"/>
      <c r="V39" s="32"/>
      <c r="W39" s="11"/>
      <c r="X39" s="11"/>
      <c r="Y39" s="32"/>
      <c r="Z39" s="32"/>
    </row>
    <row r="40" spans="1:27" s="6" customFormat="1">
      <c r="A40" s="7"/>
      <c r="B40" s="7"/>
      <c r="C40" s="11"/>
      <c r="D40" s="11"/>
      <c r="E40" s="32"/>
      <c r="F40" s="32"/>
      <c r="G40" s="11"/>
      <c r="H40" s="11"/>
      <c r="I40" s="32"/>
      <c r="J40" s="32"/>
      <c r="K40" s="11"/>
      <c r="L40" s="11"/>
      <c r="M40" s="32"/>
      <c r="N40" s="32"/>
      <c r="O40" s="11"/>
      <c r="P40" s="11"/>
      <c r="Q40" s="32"/>
      <c r="R40" s="32"/>
      <c r="S40" s="11"/>
      <c r="T40" s="11"/>
      <c r="U40" s="32"/>
      <c r="V40" s="32"/>
      <c r="W40" s="11"/>
      <c r="X40" s="11"/>
      <c r="Y40" s="32"/>
      <c r="Z40" s="32"/>
    </row>
    <row r="41" spans="1:27" s="6" customFormat="1">
      <c r="A41" s="7"/>
      <c r="B41" s="7"/>
      <c r="C41" s="11"/>
      <c r="D41" s="11"/>
      <c r="E41" s="32"/>
      <c r="F41" s="32"/>
      <c r="G41" s="11"/>
      <c r="H41" s="11"/>
      <c r="I41" s="32"/>
      <c r="J41" s="32"/>
      <c r="K41" s="11"/>
      <c r="L41" s="11"/>
      <c r="M41" s="32"/>
      <c r="N41" s="32"/>
      <c r="O41" s="11"/>
      <c r="P41" s="11"/>
      <c r="Q41" s="32"/>
      <c r="R41" s="32"/>
      <c r="S41" s="11"/>
      <c r="T41" s="11"/>
      <c r="U41" s="32"/>
      <c r="V41" s="32"/>
      <c r="W41" s="11"/>
      <c r="X41" s="11"/>
      <c r="Y41" s="32"/>
      <c r="Z41" s="32"/>
    </row>
    <row r="42" spans="1:27" s="6" customFormat="1">
      <c r="A42" s="7"/>
      <c r="B42" s="7"/>
      <c r="C42" s="11"/>
      <c r="D42" s="11"/>
      <c r="E42" s="32"/>
      <c r="F42" s="32"/>
      <c r="G42" s="11"/>
      <c r="H42" s="11"/>
      <c r="I42" s="32"/>
      <c r="J42" s="32"/>
      <c r="K42" s="11"/>
      <c r="L42" s="11"/>
      <c r="M42" s="32"/>
      <c r="N42" s="32"/>
      <c r="O42" s="11"/>
      <c r="P42" s="11"/>
      <c r="Q42" s="32"/>
      <c r="R42" s="32"/>
      <c r="S42" s="11"/>
      <c r="T42" s="11"/>
      <c r="U42" s="32"/>
      <c r="V42" s="32"/>
      <c r="W42" s="11"/>
      <c r="X42" s="11"/>
      <c r="Y42" s="32"/>
      <c r="Z42" s="32"/>
    </row>
    <row r="43" spans="1:27" s="6" customFormat="1">
      <c r="A43" s="7"/>
      <c r="B43" s="7"/>
      <c r="C43" s="11"/>
      <c r="D43" s="11"/>
      <c r="E43" s="32"/>
      <c r="F43" s="32"/>
      <c r="G43" s="11"/>
      <c r="H43" s="11"/>
      <c r="I43" s="32"/>
      <c r="J43" s="32"/>
      <c r="K43" s="11"/>
      <c r="L43" s="11"/>
      <c r="M43" s="32"/>
      <c r="N43" s="32"/>
      <c r="O43" s="11"/>
      <c r="P43" s="11"/>
      <c r="Q43" s="32"/>
      <c r="R43" s="32"/>
      <c r="S43" s="11"/>
      <c r="T43" s="11"/>
      <c r="U43" s="32"/>
      <c r="V43" s="32"/>
      <c r="W43" s="11"/>
      <c r="X43" s="11"/>
      <c r="Y43" s="32"/>
      <c r="Z43" s="32"/>
    </row>
    <row r="44" spans="1:27" s="6" customFormat="1">
      <c r="A44" s="7"/>
      <c r="B44" s="7"/>
      <c r="C44" s="11"/>
      <c r="D44" s="11"/>
      <c r="E44" s="32"/>
      <c r="F44" s="32"/>
      <c r="G44" s="11"/>
      <c r="H44" s="11"/>
      <c r="I44" s="32"/>
      <c r="J44" s="32"/>
      <c r="K44" s="11"/>
      <c r="L44" s="11"/>
      <c r="M44" s="32"/>
      <c r="N44" s="32"/>
      <c r="O44" s="11"/>
      <c r="P44" s="11"/>
      <c r="Q44" s="32"/>
      <c r="R44" s="32"/>
      <c r="S44" s="11"/>
      <c r="T44" s="11"/>
      <c r="U44" s="32"/>
      <c r="V44" s="32"/>
      <c r="W44" s="11"/>
      <c r="X44" s="11"/>
      <c r="Y44" s="32"/>
      <c r="Z44" s="32"/>
    </row>
  </sheetData>
  <customSheetViews>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44">
    <mergeCell ref="W1:Y1"/>
    <mergeCell ref="W20:Z20"/>
    <mergeCell ref="C20:J20"/>
    <mergeCell ref="O20:R20"/>
    <mergeCell ref="K20:N20"/>
    <mergeCell ref="W4:Z4"/>
    <mergeCell ref="W2:Y2"/>
    <mergeCell ref="F2:H2"/>
    <mergeCell ref="F1:H1"/>
    <mergeCell ref="L1:O1"/>
    <mergeCell ref="P1:S1"/>
    <mergeCell ref="T1:V1"/>
    <mergeCell ref="L2:O2"/>
    <mergeCell ref="W5:X5"/>
    <mergeCell ref="G5:H5"/>
    <mergeCell ref="C5:D5"/>
    <mergeCell ref="A20:B28"/>
    <mergeCell ref="A1:E1"/>
    <mergeCell ref="K4:N4"/>
    <mergeCell ref="O4:R4"/>
    <mergeCell ref="S4:V4"/>
    <mergeCell ref="I1:J1"/>
    <mergeCell ref="A2:E2"/>
    <mergeCell ref="A4:B18"/>
    <mergeCell ref="C4:J4"/>
    <mergeCell ref="I2:J2"/>
    <mergeCell ref="S20:V20"/>
    <mergeCell ref="P2:S2"/>
    <mergeCell ref="T2:V2"/>
    <mergeCell ref="S5:T5"/>
    <mergeCell ref="O5:P5"/>
    <mergeCell ref="K5:L5"/>
    <mergeCell ref="D29:E29"/>
    <mergeCell ref="D19:E19"/>
    <mergeCell ref="W18:X18"/>
    <mergeCell ref="S18:T18"/>
    <mergeCell ref="O18:P18"/>
    <mergeCell ref="K18:L18"/>
    <mergeCell ref="G18:H18"/>
    <mergeCell ref="G28:H28"/>
    <mergeCell ref="K28:L28"/>
    <mergeCell ref="O28:P28"/>
    <mergeCell ref="S28:T28"/>
    <mergeCell ref="W28:X28"/>
  </mergeCells>
  <phoneticPr fontId="2"/>
  <dataValidations count="1">
    <dataValidation type="whole" operator="lessThanOrEqual" allowBlank="1" showInputMessage="1" showErrorMessage="1" sqref="N6:N8 F21:F26 N21 Z21 V6:V10 V21:V22 F6:F16" xr:uid="{00000000-0002-0000-0900-000000000000}">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ご案内・注意事項</vt:lpstr>
      <vt:lpstr>折込取扱基準</vt:lpstr>
      <vt:lpstr>大分県集計</vt:lpstr>
      <vt:lpstr>大分市</vt:lpstr>
      <vt:lpstr>別府市</vt:lpstr>
      <vt:lpstr>臼杵市・津久見市・由布市</vt:lpstr>
      <vt:lpstr>佐伯市</vt:lpstr>
      <vt:lpstr>豊後大野市・竹田市</vt:lpstr>
      <vt:lpstr>速見郡・杵築市・国東市・東国東郡</vt:lpstr>
      <vt:lpstr>宇佐市・中津市・豊後高田市</vt:lpstr>
      <vt:lpstr>玖珠郡・日田市</vt:lpstr>
      <vt:lpstr>料金表</vt:lpstr>
      <vt:lpstr>ご案内・注意事項!Print_Area</vt:lpstr>
      <vt:lpstr>玖珠郡・日田市!Print_Area</vt:lpstr>
      <vt:lpstr>大分県集計!Print_Area</vt:lpstr>
      <vt:lpstr>大分市!Print_Area</vt:lpstr>
      <vt:lpstr>料金表!Print_Area</vt:lpstr>
    </vt:vector>
  </TitlesOfParts>
  <Company>折込広告センター株式会社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確定版</dc:description>
  <cp:lastModifiedBy>murakami.takahiko</cp:lastModifiedBy>
  <cp:lastPrinted>2025-10-06T06:48:15Z</cp:lastPrinted>
  <dcterms:created xsi:type="dcterms:W3CDTF">2000-12-04T09:19:10Z</dcterms:created>
  <dcterms:modified xsi:type="dcterms:W3CDTF">2026-06-17T08:10:35Z</dcterms:modified>
</cp:coreProperties>
</file>